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Radka\AppData\Local\Temp\Rar$DIa7080.15768\"/>
    </mc:Choice>
  </mc:AlternateContent>
  <xr:revisionPtr revIDLastSave="0" documentId="13_ncr:1_{EDAB9E89-5AE0-4EF3-9EEC-F15EF8592DC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ace stavby" sheetId="1" r:id="rId1"/>
    <sheet name="00 - VRN" sheetId="2" r:id="rId2"/>
    <sheet name="10-1 - 1PP" sheetId="3" r:id="rId3"/>
    <sheet name="10-2 - 1NP" sheetId="4" r:id="rId4"/>
    <sheet name="10-3 - 2NP" sheetId="5" r:id="rId5"/>
    <sheet name="10-5 - Střecha" sheetId="6" r:id="rId6"/>
    <sheet name="10-6 - Zateplení" sheetId="7" r:id="rId7"/>
    <sheet name="20 - Elektroinstalace" sheetId="8" r:id="rId8"/>
    <sheet name="30 - Slaboproud" sheetId="9" r:id="rId9"/>
    <sheet name="40 - Teplovodní přípojka" sheetId="10" r:id="rId10"/>
    <sheet name="50 - Vytápění" sheetId="11" r:id="rId11"/>
    <sheet name="60 - Zdravotechnika" sheetId="12" r:id="rId12"/>
    <sheet name="70 - VZT" sheetId="13" r:id="rId13"/>
    <sheet name="80 - Venkovní úpravy" sheetId="14" r:id="rId14"/>
    <sheet name="90 - Interiér" sheetId="15" r:id="rId15"/>
    <sheet name="Seznam figur" sheetId="16" r:id="rId16"/>
  </sheets>
  <definedNames>
    <definedName name="_xlnm._FilterDatabase" localSheetId="1" hidden="1">'00 - VRN'!$C$120:$K$149</definedName>
    <definedName name="_xlnm._FilterDatabase" localSheetId="2" hidden="1">'10-1 - 1PP'!$C$143:$K$489</definedName>
    <definedName name="_xlnm._FilterDatabase" localSheetId="3" hidden="1">'10-2 - 1NP'!$C$141:$K$447</definedName>
    <definedName name="_xlnm._FilterDatabase" localSheetId="4" hidden="1">'10-3 - 2NP'!$C$139:$K$332</definedName>
    <definedName name="_xlnm._FilterDatabase" localSheetId="5" hidden="1">'10-5 - Střecha'!$C$132:$K$203</definedName>
    <definedName name="_xlnm._FilterDatabase" localSheetId="6" hidden="1">'10-6 - Zateplení'!$C$133:$K$330</definedName>
    <definedName name="_xlnm._FilterDatabase" localSheetId="7" hidden="1">'20 - Elektroinstalace'!$C$124:$K$291</definedName>
    <definedName name="_xlnm._FilterDatabase" localSheetId="8" hidden="1">'30 - Slaboproud'!$C$121:$K$216</definedName>
    <definedName name="_xlnm._FilterDatabase" localSheetId="9" hidden="1">'40 - Teplovodní přípojka'!$C$128:$K$200</definedName>
    <definedName name="_xlnm._FilterDatabase" localSheetId="10" hidden="1">'50 - Vytápění'!$C$130:$K$201</definedName>
    <definedName name="_xlnm._FilterDatabase" localSheetId="11" hidden="1">'60 - Zdravotechnika'!$C$133:$K$245</definedName>
    <definedName name="_xlnm._FilterDatabase" localSheetId="12" hidden="1">'70 - VZT'!$C$122:$K$161</definedName>
    <definedName name="_xlnm._FilterDatabase" localSheetId="13" hidden="1">'80 - Venkovní úpravy'!$C$135:$K$327</definedName>
    <definedName name="_xlnm._FilterDatabase" localSheetId="14" hidden="1">'90 - Interiér'!$C$120:$K$141</definedName>
    <definedName name="_xlnm.Print_Titles" localSheetId="1">'00 - VRN'!$120:$120</definedName>
    <definedName name="_xlnm.Print_Titles" localSheetId="2">'10-1 - 1PP'!$143:$143</definedName>
    <definedName name="_xlnm.Print_Titles" localSheetId="3">'10-2 - 1NP'!$141:$141</definedName>
    <definedName name="_xlnm.Print_Titles" localSheetId="4">'10-3 - 2NP'!$139:$139</definedName>
    <definedName name="_xlnm.Print_Titles" localSheetId="5">'10-5 - Střecha'!$132:$132</definedName>
    <definedName name="_xlnm.Print_Titles" localSheetId="6">'10-6 - Zateplení'!$133:$133</definedName>
    <definedName name="_xlnm.Print_Titles" localSheetId="7">'20 - Elektroinstalace'!$124:$124</definedName>
    <definedName name="_xlnm.Print_Titles" localSheetId="8">'30 - Slaboproud'!$121:$121</definedName>
    <definedName name="_xlnm.Print_Titles" localSheetId="9">'40 - Teplovodní přípojka'!$128:$128</definedName>
    <definedName name="_xlnm.Print_Titles" localSheetId="10">'50 - Vytápění'!$130:$130</definedName>
    <definedName name="_xlnm.Print_Titles" localSheetId="11">'60 - Zdravotechnika'!$133:$133</definedName>
    <definedName name="_xlnm.Print_Titles" localSheetId="12">'70 - VZT'!$122:$122</definedName>
    <definedName name="_xlnm.Print_Titles" localSheetId="13">'80 - Venkovní úpravy'!$135:$135</definedName>
    <definedName name="_xlnm.Print_Titles" localSheetId="14">'90 - Interiér'!$120:$120</definedName>
    <definedName name="_xlnm.Print_Titles" localSheetId="0">'Rekapitulace stavby'!$92:$92</definedName>
    <definedName name="_xlnm.Print_Titles" localSheetId="15">'Seznam figur'!$9:$9</definedName>
    <definedName name="_xlnm.Print_Area" localSheetId="1">'00 - VRN'!$C$4:$J$76,'00 - VRN'!$C$82:$J$100,'00 - VRN'!$C$106:$K$149</definedName>
    <definedName name="_xlnm.Print_Area" localSheetId="2">'10-1 - 1PP'!$C$4:$J$76,'10-1 - 1PP'!$C$82:$J$121,'10-1 - 1PP'!$C$127:$K$489</definedName>
    <definedName name="_xlnm.Print_Area" localSheetId="3">'10-2 - 1NP'!$C$4:$J$76,'10-2 - 1NP'!$C$82:$J$119,'10-2 - 1NP'!$C$125:$K$447</definedName>
    <definedName name="_xlnm.Print_Area" localSheetId="4">'10-3 - 2NP'!$C$4:$J$76,'10-3 - 2NP'!$C$82:$J$117,'10-3 - 2NP'!$C$123:$K$332</definedName>
    <definedName name="_xlnm.Print_Area" localSheetId="5">'10-5 - Střecha'!$C$4:$J$76,'10-5 - Střecha'!$C$82:$J$110,'10-5 - Střecha'!$C$116:$K$203</definedName>
    <definedName name="_xlnm.Print_Area" localSheetId="6">'10-6 - Zateplení'!$C$4:$J$76,'10-6 - Zateplení'!$C$82:$J$111,'10-6 - Zateplení'!$C$117:$K$330</definedName>
    <definedName name="_xlnm.Print_Area" localSheetId="7">'20 - Elektroinstalace'!$C$4:$J$76,'20 - Elektroinstalace'!$C$82:$J$104,'20 - Elektroinstalace'!$C$110:$K$291</definedName>
    <definedName name="_xlnm.Print_Area" localSheetId="8">'30 - Slaboproud'!$C$4:$J$76,'30 - Slaboproud'!$C$82:$J$101,'30 - Slaboproud'!$C$107:$K$216</definedName>
    <definedName name="_xlnm.Print_Area" localSheetId="9">'40 - Teplovodní přípojka'!$C$4:$J$76,'40 - Teplovodní přípojka'!$C$82:$J$108,'40 - Teplovodní přípojka'!$C$114:$K$200</definedName>
    <definedName name="_xlnm.Print_Area" localSheetId="10">'50 - Vytápění'!$C$4:$J$76,'50 - Vytápění'!$C$82:$J$110,'50 - Vytápění'!$C$116:$K$201</definedName>
    <definedName name="_xlnm.Print_Area" localSheetId="11">'60 - Zdravotechnika'!$C$4:$J$76,'60 - Zdravotechnika'!$C$82:$J$113,'60 - Zdravotechnika'!$C$119:$K$245</definedName>
    <definedName name="_xlnm.Print_Area" localSheetId="12">'70 - VZT'!$C$4:$J$76,'70 - VZT'!$C$82:$J$102,'70 - VZT'!$C$108:$K$161</definedName>
    <definedName name="_xlnm.Print_Area" localSheetId="13">'80 - Venkovní úpravy'!$C$4:$J$76,'80 - Venkovní úpravy'!$C$82:$J$115,'80 - Venkovní úpravy'!$C$121:$K$327</definedName>
    <definedName name="_xlnm.Print_Area" localSheetId="14">'90 - Interiér'!$C$4:$J$76,'90 - Interiér'!$C$82:$J$100,'90 - Interiér'!$C$106:$K$141</definedName>
    <definedName name="_xlnm.Print_Area" localSheetId="0">'Rekapitulace stavby'!$D$4:$AO$76,'Rekapitulace stavby'!$C$82:$AQ$111</definedName>
    <definedName name="_xlnm.Print_Area" localSheetId="15">'Seznam figur'!$C$4:$G$20</definedName>
  </definedNames>
  <calcPr calcId="181029"/>
</workbook>
</file>

<file path=xl/calcChain.xml><?xml version="1.0" encoding="utf-8"?>
<calcChain xmlns="http://schemas.openxmlformats.org/spreadsheetml/2006/main">
  <c r="D7" i="16" l="1"/>
  <c r="J39" i="15"/>
  <c r="J38" i="15"/>
  <c r="AY110" i="1" s="1"/>
  <c r="J37" i="15"/>
  <c r="AX110" i="1" s="1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4" i="15"/>
  <c r="BH124" i="15"/>
  <c r="BG124" i="15"/>
  <c r="BF124" i="15"/>
  <c r="T124" i="15"/>
  <c r="R124" i="15"/>
  <c r="P124" i="15"/>
  <c r="BI123" i="15"/>
  <c r="BH123" i="15"/>
  <c r="BG123" i="15"/>
  <c r="BF123" i="15"/>
  <c r="T123" i="15"/>
  <c r="R123" i="15"/>
  <c r="P123" i="15"/>
  <c r="J118" i="15"/>
  <c r="J117" i="15"/>
  <c r="F117" i="15"/>
  <c r="F115" i="15"/>
  <c r="E113" i="15"/>
  <c r="J94" i="15"/>
  <c r="J93" i="15"/>
  <c r="F93" i="15"/>
  <c r="F91" i="15"/>
  <c r="E89" i="15"/>
  <c r="J20" i="15"/>
  <c r="E20" i="15"/>
  <c r="F118" i="15" s="1"/>
  <c r="J19" i="15"/>
  <c r="J14" i="15"/>
  <c r="J91" i="15"/>
  <c r="E7" i="15"/>
  <c r="E109" i="15"/>
  <c r="J39" i="14"/>
  <c r="J38" i="14"/>
  <c r="AY109" i="1" s="1"/>
  <c r="J37" i="14"/>
  <c r="AX109" i="1" s="1"/>
  <c r="BI327" i="14"/>
  <c r="BH327" i="14"/>
  <c r="BG327" i="14"/>
  <c r="BF327" i="14"/>
  <c r="T327" i="14"/>
  <c r="T326" i="14" s="1"/>
  <c r="R327" i="14"/>
  <c r="R326" i="14" s="1"/>
  <c r="P327" i="14"/>
  <c r="P326" i="14" s="1"/>
  <c r="BI325" i="14"/>
  <c r="BH325" i="14"/>
  <c r="BG325" i="14"/>
  <c r="BF325" i="14"/>
  <c r="T325" i="14"/>
  <c r="T324" i="14" s="1"/>
  <c r="T323" i="14" s="1"/>
  <c r="R325" i="14"/>
  <c r="R324" i="14"/>
  <c r="R323" i="14" s="1"/>
  <c r="P325" i="14"/>
  <c r="P324" i="14" s="1"/>
  <c r="P323" i="14" s="1"/>
  <c r="BI322" i="14"/>
  <c r="BH322" i="14"/>
  <c r="BG322" i="14"/>
  <c r="BF322" i="14"/>
  <c r="T322" i="14"/>
  <c r="R322" i="14"/>
  <c r="P322" i="14"/>
  <c r="BI321" i="14"/>
  <c r="BH321" i="14"/>
  <c r="BG321" i="14"/>
  <c r="BF321" i="14"/>
  <c r="T321" i="14"/>
  <c r="R321" i="14"/>
  <c r="P321" i="14"/>
  <c r="BI319" i="14"/>
  <c r="BH319" i="14"/>
  <c r="BG319" i="14"/>
  <c r="BF319" i="14"/>
  <c r="T319" i="14"/>
  <c r="R319" i="14"/>
  <c r="P319" i="14"/>
  <c r="BI318" i="14"/>
  <c r="BH318" i="14"/>
  <c r="BG318" i="14"/>
  <c r="BF318" i="14"/>
  <c r="T318" i="14"/>
  <c r="R318" i="14"/>
  <c r="P318" i="14"/>
  <c r="BI317" i="14"/>
  <c r="BH317" i="14"/>
  <c r="BG317" i="14"/>
  <c r="BF317" i="14"/>
  <c r="T317" i="14"/>
  <c r="R317" i="14"/>
  <c r="P317" i="14"/>
  <c r="BI316" i="14"/>
  <c r="BH316" i="14"/>
  <c r="BG316" i="14"/>
  <c r="BF316" i="14"/>
  <c r="T316" i="14"/>
  <c r="R316" i="14"/>
  <c r="P316" i="14"/>
  <c r="BI313" i="14"/>
  <c r="BH313" i="14"/>
  <c r="BG313" i="14"/>
  <c r="BF313" i="14"/>
  <c r="T313" i="14"/>
  <c r="T312" i="14"/>
  <c r="R313" i="14"/>
  <c r="R312" i="14"/>
  <c r="P313" i="14"/>
  <c r="P312" i="14"/>
  <c r="BI311" i="14"/>
  <c r="BH311" i="14"/>
  <c r="BG311" i="14"/>
  <c r="BF311" i="14"/>
  <c r="T311" i="14"/>
  <c r="R311" i="14"/>
  <c r="P311" i="14"/>
  <c r="BI309" i="14"/>
  <c r="BH309" i="14"/>
  <c r="BG309" i="14"/>
  <c r="BF309" i="14"/>
  <c r="T309" i="14"/>
  <c r="R309" i="14"/>
  <c r="P309" i="14"/>
  <c r="BI308" i="14"/>
  <c r="BH308" i="14"/>
  <c r="BG308" i="14"/>
  <c r="BF308" i="14"/>
  <c r="T308" i="14"/>
  <c r="R308" i="14"/>
  <c r="P308" i="14"/>
  <c r="BI306" i="14"/>
  <c r="BH306" i="14"/>
  <c r="BG306" i="14"/>
  <c r="BF306" i="14"/>
  <c r="T306" i="14"/>
  <c r="R306" i="14"/>
  <c r="P306" i="14"/>
  <c r="BI305" i="14"/>
  <c r="BH305" i="14"/>
  <c r="BG305" i="14"/>
  <c r="BF305" i="14"/>
  <c r="T305" i="14"/>
  <c r="R305" i="14"/>
  <c r="P305" i="14"/>
  <c r="BI304" i="14"/>
  <c r="BH304" i="14"/>
  <c r="BG304" i="14"/>
  <c r="BF304" i="14"/>
  <c r="T304" i="14"/>
  <c r="R304" i="14"/>
  <c r="P304" i="14"/>
  <c r="BI303" i="14"/>
  <c r="BH303" i="14"/>
  <c r="BG303" i="14"/>
  <c r="BF303" i="14"/>
  <c r="T303" i="14"/>
  <c r="R303" i="14"/>
  <c r="P303" i="14"/>
  <c r="BI301" i="14"/>
  <c r="BH301" i="14"/>
  <c r="BG301" i="14"/>
  <c r="BF301" i="14"/>
  <c r="T301" i="14"/>
  <c r="R301" i="14"/>
  <c r="P301" i="14"/>
  <c r="BI299" i="14"/>
  <c r="BH299" i="14"/>
  <c r="BG299" i="14"/>
  <c r="BF299" i="14"/>
  <c r="T299" i="14"/>
  <c r="R299" i="14"/>
  <c r="P299" i="14"/>
  <c r="BI297" i="14"/>
  <c r="BH297" i="14"/>
  <c r="BG297" i="14"/>
  <c r="BF297" i="14"/>
  <c r="T297" i="14"/>
  <c r="R297" i="14"/>
  <c r="P297" i="14"/>
  <c r="BI296" i="14"/>
  <c r="BH296" i="14"/>
  <c r="BG296" i="14"/>
  <c r="BF296" i="14"/>
  <c r="T296" i="14"/>
  <c r="R296" i="14"/>
  <c r="P296" i="14"/>
  <c r="BI294" i="14"/>
  <c r="BH294" i="14"/>
  <c r="BG294" i="14"/>
  <c r="BF294" i="14"/>
  <c r="T294" i="14"/>
  <c r="R294" i="14"/>
  <c r="P294" i="14"/>
  <c r="BI292" i="14"/>
  <c r="BH292" i="14"/>
  <c r="BG292" i="14"/>
  <c r="BF292" i="14"/>
  <c r="T292" i="14"/>
  <c r="R292" i="14"/>
  <c r="P292" i="14"/>
  <c r="BI290" i="14"/>
  <c r="BH290" i="14"/>
  <c r="BG290" i="14"/>
  <c r="BF290" i="14"/>
  <c r="T290" i="14"/>
  <c r="R290" i="14"/>
  <c r="P290" i="14"/>
  <c r="BI288" i="14"/>
  <c r="BH288" i="14"/>
  <c r="BG288" i="14"/>
  <c r="BF288" i="14"/>
  <c r="T288" i="14"/>
  <c r="R288" i="14"/>
  <c r="P288" i="14"/>
  <c r="BI287" i="14"/>
  <c r="BH287" i="14"/>
  <c r="BG287" i="14"/>
  <c r="BF287" i="14"/>
  <c r="T287" i="14"/>
  <c r="R287" i="14"/>
  <c r="P287" i="14"/>
  <c r="BI286" i="14"/>
  <c r="BH286" i="14"/>
  <c r="BG286" i="14"/>
  <c r="BF286" i="14"/>
  <c r="T286" i="14"/>
  <c r="R286" i="14"/>
  <c r="P286" i="14"/>
  <c r="BI285" i="14"/>
  <c r="BH285" i="14"/>
  <c r="BG285" i="14"/>
  <c r="BF285" i="14"/>
  <c r="T285" i="14"/>
  <c r="R285" i="14"/>
  <c r="P285" i="14"/>
  <c r="BI284" i="14"/>
  <c r="BH284" i="14"/>
  <c r="BG284" i="14"/>
  <c r="BF284" i="14"/>
  <c r="T284" i="14"/>
  <c r="R284" i="14"/>
  <c r="P284" i="14"/>
  <c r="BI283" i="14"/>
  <c r="BH283" i="14"/>
  <c r="BG283" i="14"/>
  <c r="BF283" i="14"/>
  <c r="T283" i="14"/>
  <c r="R283" i="14"/>
  <c r="P283" i="14"/>
  <c r="BI282" i="14"/>
  <c r="BH282" i="14"/>
  <c r="BG282" i="14"/>
  <c r="BF282" i="14"/>
  <c r="T282" i="14"/>
  <c r="R282" i="14"/>
  <c r="P282" i="14"/>
  <c r="BI281" i="14"/>
  <c r="BH281" i="14"/>
  <c r="BG281" i="14"/>
  <c r="BF281" i="14"/>
  <c r="T281" i="14"/>
  <c r="R281" i="14"/>
  <c r="P281" i="14"/>
  <c r="BI280" i="14"/>
  <c r="BH280" i="14"/>
  <c r="BG280" i="14"/>
  <c r="BF280" i="14"/>
  <c r="T280" i="14"/>
  <c r="R280" i="14"/>
  <c r="P280" i="14"/>
  <c r="BI279" i="14"/>
  <c r="BH279" i="14"/>
  <c r="BG279" i="14"/>
  <c r="BF279" i="14"/>
  <c r="T279" i="14"/>
  <c r="R279" i="14"/>
  <c r="P279" i="14"/>
  <c r="BI276" i="14"/>
  <c r="BH276" i="14"/>
  <c r="BG276" i="14"/>
  <c r="BF276" i="14"/>
  <c r="T276" i="14"/>
  <c r="R276" i="14"/>
  <c r="P276" i="14"/>
  <c r="BI275" i="14"/>
  <c r="BH275" i="14"/>
  <c r="BG275" i="14"/>
  <c r="BF275" i="14"/>
  <c r="T275" i="14"/>
  <c r="R275" i="14"/>
  <c r="P275" i="14"/>
  <c r="BI274" i="14"/>
  <c r="BH274" i="14"/>
  <c r="BG274" i="14"/>
  <c r="BF274" i="14"/>
  <c r="T274" i="14"/>
  <c r="R274" i="14"/>
  <c r="P274" i="14"/>
  <c r="BI273" i="14"/>
  <c r="BH273" i="14"/>
  <c r="BG273" i="14"/>
  <c r="BF273" i="14"/>
  <c r="T273" i="14"/>
  <c r="R273" i="14"/>
  <c r="P273" i="14"/>
  <c r="BI272" i="14"/>
  <c r="BH272" i="14"/>
  <c r="BG272" i="14"/>
  <c r="BF272" i="14"/>
  <c r="T272" i="14"/>
  <c r="R272" i="14"/>
  <c r="P272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8" i="14"/>
  <c r="BH268" i="14"/>
  <c r="BG268" i="14"/>
  <c r="BF268" i="14"/>
  <c r="T268" i="14"/>
  <c r="R268" i="14"/>
  <c r="P268" i="14"/>
  <c r="BI267" i="14"/>
  <c r="BH267" i="14"/>
  <c r="BG267" i="14"/>
  <c r="BF267" i="14"/>
  <c r="T267" i="14"/>
  <c r="R267" i="14"/>
  <c r="P267" i="14"/>
  <c r="BI266" i="14"/>
  <c r="BH266" i="14"/>
  <c r="BG266" i="14"/>
  <c r="BF266" i="14"/>
  <c r="T266" i="14"/>
  <c r="R266" i="14"/>
  <c r="P266" i="14"/>
  <c r="BI265" i="14"/>
  <c r="BH265" i="14"/>
  <c r="BG265" i="14"/>
  <c r="BF265" i="14"/>
  <c r="T265" i="14"/>
  <c r="R265" i="14"/>
  <c r="P265" i="14"/>
  <c r="BI264" i="14"/>
  <c r="BH264" i="14"/>
  <c r="BG264" i="14"/>
  <c r="BF264" i="14"/>
  <c r="T264" i="14"/>
  <c r="R264" i="14"/>
  <c r="P264" i="14"/>
  <c r="BI263" i="14"/>
  <c r="BH263" i="14"/>
  <c r="BG263" i="14"/>
  <c r="BF263" i="14"/>
  <c r="T263" i="14"/>
  <c r="R263" i="14"/>
  <c r="P263" i="14"/>
  <c r="BI262" i="14"/>
  <c r="BH262" i="14"/>
  <c r="BG262" i="14"/>
  <c r="BF262" i="14"/>
  <c r="T262" i="14"/>
  <c r="R262" i="14"/>
  <c r="P262" i="14"/>
  <c r="BI261" i="14"/>
  <c r="BH261" i="14"/>
  <c r="BG261" i="14"/>
  <c r="BF261" i="14"/>
  <c r="T261" i="14"/>
  <c r="R261" i="14"/>
  <c r="P261" i="14"/>
  <c r="BI259" i="14"/>
  <c r="BH259" i="14"/>
  <c r="BG259" i="14"/>
  <c r="BF259" i="14"/>
  <c r="T259" i="14"/>
  <c r="R259" i="14"/>
  <c r="P259" i="14"/>
  <c r="BI258" i="14"/>
  <c r="BH258" i="14"/>
  <c r="BG258" i="14"/>
  <c r="BF258" i="14"/>
  <c r="T258" i="14"/>
  <c r="R258" i="14"/>
  <c r="P258" i="14"/>
  <c r="BI256" i="14"/>
  <c r="BH256" i="14"/>
  <c r="BG256" i="14"/>
  <c r="BF256" i="14"/>
  <c r="T256" i="14"/>
  <c r="R256" i="14"/>
  <c r="P256" i="14"/>
  <c r="BI255" i="14"/>
  <c r="BH255" i="14"/>
  <c r="BG255" i="14"/>
  <c r="BF255" i="14"/>
  <c r="T255" i="14"/>
  <c r="R255" i="14"/>
  <c r="P255" i="14"/>
  <c r="BI253" i="14"/>
  <c r="BH253" i="14"/>
  <c r="BG253" i="14"/>
  <c r="BF253" i="14"/>
  <c r="T253" i="14"/>
  <c r="R253" i="14"/>
  <c r="P253" i="14"/>
  <c r="BI252" i="14"/>
  <c r="BH252" i="14"/>
  <c r="BG252" i="14"/>
  <c r="BF252" i="14"/>
  <c r="T252" i="14"/>
  <c r="R252" i="14"/>
  <c r="P252" i="14"/>
  <c r="BI251" i="14"/>
  <c r="BH251" i="14"/>
  <c r="BG251" i="14"/>
  <c r="BF251" i="14"/>
  <c r="T251" i="14"/>
  <c r="R251" i="14"/>
  <c r="P251" i="14"/>
  <c r="BI250" i="14"/>
  <c r="BH250" i="14"/>
  <c r="BG250" i="14"/>
  <c r="BF250" i="14"/>
  <c r="T250" i="14"/>
  <c r="R250" i="14"/>
  <c r="P250" i="14"/>
  <c r="BI248" i="14"/>
  <c r="BH248" i="14"/>
  <c r="BG248" i="14"/>
  <c r="BF248" i="14"/>
  <c r="T248" i="14"/>
  <c r="R248" i="14"/>
  <c r="P248" i="14"/>
  <c r="BI247" i="14"/>
  <c r="BH247" i="14"/>
  <c r="BG247" i="14"/>
  <c r="BF247" i="14"/>
  <c r="T247" i="14"/>
  <c r="R247" i="14"/>
  <c r="P247" i="14"/>
  <c r="BI245" i="14"/>
  <c r="BH245" i="14"/>
  <c r="BG245" i="14"/>
  <c r="BF245" i="14"/>
  <c r="T245" i="14"/>
  <c r="R245" i="14"/>
  <c r="P245" i="14"/>
  <c r="BI243" i="14"/>
  <c r="BH243" i="14"/>
  <c r="BG243" i="14"/>
  <c r="BF243" i="14"/>
  <c r="T243" i="14"/>
  <c r="R243" i="14"/>
  <c r="P243" i="14"/>
  <c r="BI241" i="14"/>
  <c r="BH241" i="14"/>
  <c r="BG241" i="14"/>
  <c r="BF241" i="14"/>
  <c r="T241" i="14"/>
  <c r="R241" i="14"/>
  <c r="P241" i="14"/>
  <c r="BI239" i="14"/>
  <c r="BH239" i="14"/>
  <c r="BG239" i="14"/>
  <c r="BF239" i="14"/>
  <c r="T239" i="14"/>
  <c r="R239" i="14"/>
  <c r="P239" i="14"/>
  <c r="BI236" i="14"/>
  <c r="BH236" i="14"/>
  <c r="BG236" i="14"/>
  <c r="BF236" i="14"/>
  <c r="T236" i="14"/>
  <c r="R236" i="14"/>
  <c r="P236" i="14"/>
  <c r="BI234" i="14"/>
  <c r="BH234" i="14"/>
  <c r="BG234" i="14"/>
  <c r="BF234" i="14"/>
  <c r="T234" i="14"/>
  <c r="R234" i="14"/>
  <c r="P234" i="14"/>
  <c r="BI232" i="14"/>
  <c r="BH232" i="14"/>
  <c r="BG232" i="14"/>
  <c r="BF232" i="14"/>
  <c r="T232" i="14"/>
  <c r="R232" i="14"/>
  <c r="P232" i="14"/>
  <c r="BI230" i="14"/>
  <c r="BH230" i="14"/>
  <c r="BG230" i="14"/>
  <c r="BF230" i="14"/>
  <c r="T230" i="14"/>
  <c r="R230" i="14"/>
  <c r="P230" i="14"/>
  <c r="BI228" i="14"/>
  <c r="BH228" i="14"/>
  <c r="BG228" i="14"/>
  <c r="BF228" i="14"/>
  <c r="T228" i="14"/>
  <c r="R228" i="14"/>
  <c r="P228" i="14"/>
  <c r="BI226" i="14"/>
  <c r="BH226" i="14"/>
  <c r="BG226" i="14"/>
  <c r="BF226" i="14"/>
  <c r="T226" i="14"/>
  <c r="R226" i="14"/>
  <c r="P226" i="14"/>
  <c r="BI224" i="14"/>
  <c r="BH224" i="14"/>
  <c r="BG224" i="14"/>
  <c r="BF224" i="14"/>
  <c r="T224" i="14"/>
  <c r="R224" i="14"/>
  <c r="P224" i="14"/>
  <c r="BI221" i="14"/>
  <c r="BH221" i="14"/>
  <c r="BG221" i="14"/>
  <c r="BF221" i="14"/>
  <c r="T221" i="14"/>
  <c r="R221" i="14"/>
  <c r="P221" i="14"/>
  <c r="BI218" i="14"/>
  <c r="BH218" i="14"/>
  <c r="BG218" i="14"/>
  <c r="BF218" i="14"/>
  <c r="T218" i="14"/>
  <c r="R218" i="14"/>
  <c r="P218" i="14"/>
  <c r="BI215" i="14"/>
  <c r="BH215" i="14"/>
  <c r="BG215" i="14"/>
  <c r="BF215" i="14"/>
  <c r="T215" i="14"/>
  <c r="R215" i="14"/>
  <c r="P215" i="14"/>
  <c r="BI212" i="14"/>
  <c r="BH212" i="14"/>
  <c r="BG212" i="14"/>
  <c r="BF212" i="14"/>
  <c r="T212" i="14"/>
  <c r="R212" i="14"/>
  <c r="P212" i="14"/>
  <c r="BI209" i="14"/>
  <c r="BH209" i="14"/>
  <c r="BG209" i="14"/>
  <c r="BF209" i="14"/>
  <c r="T209" i="14"/>
  <c r="R209" i="14"/>
  <c r="P209" i="14"/>
  <c r="BI205" i="14"/>
  <c r="BH205" i="14"/>
  <c r="BG205" i="14"/>
  <c r="BF205" i="14"/>
  <c r="T205" i="14"/>
  <c r="T204" i="14"/>
  <c r="R205" i="14"/>
  <c r="R204" i="14"/>
  <c r="P205" i="14"/>
  <c r="P204" i="14"/>
  <c r="BI202" i="14"/>
  <c r="BH202" i="14"/>
  <c r="BG202" i="14"/>
  <c r="BF202" i="14"/>
  <c r="T202" i="14"/>
  <c r="R202" i="14"/>
  <c r="P202" i="14"/>
  <c r="BI200" i="14"/>
  <c r="BH200" i="14"/>
  <c r="BG200" i="14"/>
  <c r="BF200" i="14"/>
  <c r="T200" i="14"/>
  <c r="R200" i="14"/>
  <c r="P200" i="14"/>
  <c r="BI198" i="14"/>
  <c r="BH198" i="14"/>
  <c r="BG198" i="14"/>
  <c r="BF198" i="14"/>
  <c r="T198" i="14"/>
  <c r="R198" i="14"/>
  <c r="P198" i="14"/>
  <c r="BI196" i="14"/>
  <c r="BH196" i="14"/>
  <c r="BG196" i="14"/>
  <c r="BF196" i="14"/>
  <c r="T196" i="14"/>
  <c r="R196" i="14"/>
  <c r="P196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90" i="14"/>
  <c r="BH190" i="14"/>
  <c r="BG190" i="14"/>
  <c r="BF190" i="14"/>
  <c r="T190" i="14"/>
  <c r="R190" i="14"/>
  <c r="P190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72" i="14"/>
  <c r="BH172" i="14"/>
  <c r="BG172" i="14"/>
  <c r="BF172" i="14"/>
  <c r="T172" i="14"/>
  <c r="R172" i="14"/>
  <c r="P172" i="14"/>
  <c r="BI170" i="14"/>
  <c r="BH170" i="14"/>
  <c r="BG170" i="14"/>
  <c r="BF170" i="14"/>
  <c r="T170" i="14"/>
  <c r="R170" i="14"/>
  <c r="P170" i="14"/>
  <c r="BI166" i="14"/>
  <c r="BH166" i="14"/>
  <c r="BG166" i="14"/>
  <c r="BF166" i="14"/>
  <c r="T166" i="14"/>
  <c r="R166" i="14"/>
  <c r="P166" i="14"/>
  <c r="BI164" i="14"/>
  <c r="BH164" i="14"/>
  <c r="BG164" i="14"/>
  <c r="BF164" i="14"/>
  <c r="T164" i="14"/>
  <c r="R164" i="14"/>
  <c r="P164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1" i="14"/>
  <c r="BH151" i="14"/>
  <c r="BG151" i="14"/>
  <c r="BF151" i="14"/>
  <c r="T151" i="14"/>
  <c r="R151" i="14"/>
  <c r="P151" i="14"/>
  <c r="BI146" i="14"/>
  <c r="BH146" i="14"/>
  <c r="BG146" i="14"/>
  <c r="BF146" i="14"/>
  <c r="T146" i="14"/>
  <c r="R146" i="14"/>
  <c r="P146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J133" i="14"/>
  <c r="J132" i="14"/>
  <c r="F132" i="14"/>
  <c r="F130" i="14"/>
  <c r="E128" i="14"/>
  <c r="J94" i="14"/>
  <c r="J93" i="14"/>
  <c r="F93" i="14"/>
  <c r="F91" i="14"/>
  <c r="E89" i="14"/>
  <c r="J20" i="14"/>
  <c r="E20" i="14"/>
  <c r="F94" i="14" s="1"/>
  <c r="J19" i="14"/>
  <c r="J14" i="14"/>
  <c r="J91" i="14"/>
  <c r="E7" i="14"/>
  <c r="E85" i="14"/>
  <c r="J39" i="13"/>
  <c r="J38" i="13"/>
  <c r="AY108" i="1" s="1"/>
  <c r="J37" i="13"/>
  <c r="AX108" i="1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46" i="13"/>
  <c r="BH146" i="13"/>
  <c r="BG146" i="13"/>
  <c r="BF146" i="13"/>
  <c r="T146" i="13"/>
  <c r="R146" i="13"/>
  <c r="P146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J120" i="13"/>
  <c r="J119" i="13"/>
  <c r="F119" i="13"/>
  <c r="F117" i="13"/>
  <c r="E115" i="13"/>
  <c r="J94" i="13"/>
  <c r="J93" i="13"/>
  <c r="F93" i="13"/>
  <c r="F91" i="13"/>
  <c r="E89" i="13"/>
  <c r="J20" i="13"/>
  <c r="E20" i="13"/>
  <c r="F94" i="13"/>
  <c r="J19" i="13"/>
  <c r="J14" i="13"/>
  <c r="J91" i="13" s="1"/>
  <c r="E7" i="13"/>
  <c r="E111" i="13" s="1"/>
  <c r="J39" i="12"/>
  <c r="J38" i="12"/>
  <c r="AY107" i="1"/>
  <c r="J37" i="12"/>
  <c r="AX107" i="1"/>
  <c r="BI245" i="12"/>
  <c r="BH245" i="12"/>
  <c r="BG245" i="12"/>
  <c r="BF245" i="12"/>
  <c r="T245" i="12"/>
  <c r="T244" i="12"/>
  <c r="R245" i="12"/>
  <c r="R244" i="12"/>
  <c r="P245" i="12"/>
  <c r="P244" i="12"/>
  <c r="BI243" i="12"/>
  <c r="BH243" i="12"/>
  <c r="BG243" i="12"/>
  <c r="BF243" i="12"/>
  <c r="T243" i="12"/>
  <c r="R243" i="12"/>
  <c r="P243" i="12"/>
  <c r="BI242" i="12"/>
  <c r="BH242" i="12"/>
  <c r="BG242" i="12"/>
  <c r="BF242" i="12"/>
  <c r="T242" i="12"/>
  <c r="R242" i="12"/>
  <c r="P242" i="12"/>
  <c r="BI240" i="12"/>
  <c r="BH240" i="12"/>
  <c r="BG240" i="12"/>
  <c r="BF240" i="12"/>
  <c r="T240" i="12"/>
  <c r="R240" i="12"/>
  <c r="P240" i="12"/>
  <c r="BI239" i="12"/>
  <c r="BH239" i="12"/>
  <c r="BG239" i="12"/>
  <c r="BF239" i="12"/>
  <c r="T239" i="12"/>
  <c r="R239" i="12"/>
  <c r="P239" i="12"/>
  <c r="BI238" i="12"/>
  <c r="BH238" i="12"/>
  <c r="BG238" i="12"/>
  <c r="BF238" i="12"/>
  <c r="T238" i="12"/>
  <c r="R238" i="12"/>
  <c r="P238" i="12"/>
  <c r="BI237" i="12"/>
  <c r="BH237" i="12"/>
  <c r="BG237" i="12"/>
  <c r="BF237" i="12"/>
  <c r="T237" i="12"/>
  <c r="R237" i="12"/>
  <c r="P237" i="12"/>
  <c r="BI236" i="12"/>
  <c r="BH236" i="12"/>
  <c r="BG236" i="12"/>
  <c r="BF236" i="12"/>
  <c r="T236" i="12"/>
  <c r="R236" i="12"/>
  <c r="P236" i="12"/>
  <c r="BI235" i="12"/>
  <c r="BH235" i="12"/>
  <c r="BG235" i="12"/>
  <c r="BF235" i="12"/>
  <c r="T235" i="12"/>
  <c r="R235" i="12"/>
  <c r="P235" i="12"/>
  <c r="BI234" i="12"/>
  <c r="BH234" i="12"/>
  <c r="BG234" i="12"/>
  <c r="BF234" i="12"/>
  <c r="T234" i="12"/>
  <c r="R234" i="12"/>
  <c r="P234" i="12"/>
  <c r="BI233" i="12"/>
  <c r="BH233" i="12"/>
  <c r="BG233" i="12"/>
  <c r="BF233" i="12"/>
  <c r="T233" i="12"/>
  <c r="R233" i="12"/>
  <c r="P233" i="12"/>
  <c r="BI232" i="12"/>
  <c r="BH232" i="12"/>
  <c r="BG232" i="12"/>
  <c r="BF232" i="12"/>
  <c r="T232" i="12"/>
  <c r="R232" i="12"/>
  <c r="P232" i="12"/>
  <c r="BI231" i="12"/>
  <c r="BH231" i="12"/>
  <c r="BG231" i="12"/>
  <c r="BF231" i="12"/>
  <c r="T231" i="12"/>
  <c r="R231" i="12"/>
  <c r="P231" i="12"/>
  <c r="BI230" i="12"/>
  <c r="BH230" i="12"/>
  <c r="BG230" i="12"/>
  <c r="BF230" i="12"/>
  <c r="T230" i="12"/>
  <c r="R230" i="12"/>
  <c r="P230" i="12"/>
  <c r="BI229" i="12"/>
  <c r="BH229" i="12"/>
  <c r="BG229" i="12"/>
  <c r="BF229" i="12"/>
  <c r="T229" i="12"/>
  <c r="R229" i="12"/>
  <c r="P229" i="12"/>
  <c r="BI228" i="12"/>
  <c r="BH228" i="12"/>
  <c r="BG228" i="12"/>
  <c r="BF228" i="12"/>
  <c r="T228" i="12"/>
  <c r="R228" i="12"/>
  <c r="P228" i="12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5" i="12"/>
  <c r="BH225" i="12"/>
  <c r="BG225" i="12"/>
  <c r="BF225" i="12"/>
  <c r="T225" i="12"/>
  <c r="R225" i="12"/>
  <c r="P225" i="12"/>
  <c r="BI224" i="12"/>
  <c r="BH224" i="12"/>
  <c r="BG224" i="12"/>
  <c r="BF224" i="12"/>
  <c r="T224" i="12"/>
  <c r="R224" i="12"/>
  <c r="P224" i="12"/>
  <c r="BI223" i="12"/>
  <c r="BH223" i="12"/>
  <c r="BG223" i="12"/>
  <c r="BF223" i="12"/>
  <c r="T223" i="12"/>
  <c r="R223" i="12"/>
  <c r="P223" i="12"/>
  <c r="BI222" i="12"/>
  <c r="BH222" i="12"/>
  <c r="BG222" i="12"/>
  <c r="BF222" i="12"/>
  <c r="T222" i="12"/>
  <c r="R222" i="12"/>
  <c r="P222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7" i="12"/>
  <c r="BH217" i="12"/>
  <c r="BG217" i="12"/>
  <c r="BF217" i="12"/>
  <c r="T217" i="12"/>
  <c r="R217" i="12"/>
  <c r="P217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10" i="12"/>
  <c r="BH210" i="12"/>
  <c r="BG210" i="12"/>
  <c r="BF210" i="12"/>
  <c r="T210" i="12"/>
  <c r="R210" i="12"/>
  <c r="P210" i="12"/>
  <c r="BI209" i="12"/>
  <c r="BH209" i="12"/>
  <c r="BG209" i="12"/>
  <c r="BF209" i="12"/>
  <c r="T209" i="12"/>
  <c r="R209" i="12"/>
  <c r="P209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4" i="12"/>
  <c r="BH174" i="12"/>
  <c r="BG174" i="12"/>
  <c r="BF174" i="12"/>
  <c r="T174" i="12"/>
  <c r="T173" i="12"/>
  <c r="R174" i="12"/>
  <c r="R173" i="12" s="1"/>
  <c r="P174" i="12"/>
  <c r="P173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56" i="12"/>
  <c r="BH156" i="12"/>
  <c r="BG156" i="12"/>
  <c r="BF156" i="12"/>
  <c r="T156" i="12"/>
  <c r="T155" i="12" s="1"/>
  <c r="R156" i="12"/>
  <c r="R155" i="12"/>
  <c r="P156" i="12"/>
  <c r="P155" i="12" s="1"/>
  <c r="BI153" i="12"/>
  <c r="BH153" i="12"/>
  <c r="BG153" i="12"/>
  <c r="BF153" i="12"/>
  <c r="T153" i="12"/>
  <c r="T152" i="12"/>
  <c r="R153" i="12"/>
  <c r="R152" i="12" s="1"/>
  <c r="P153" i="12"/>
  <c r="P152" i="12"/>
  <c r="BI150" i="12"/>
  <c r="BH150" i="12"/>
  <c r="BG150" i="12"/>
  <c r="BF150" i="12"/>
  <c r="T150" i="12"/>
  <c r="T149" i="12" s="1"/>
  <c r="R150" i="12"/>
  <c r="R149" i="12"/>
  <c r="P150" i="12"/>
  <c r="P149" i="12" s="1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J131" i="12"/>
  <c r="J130" i="12"/>
  <c r="F130" i="12"/>
  <c r="F128" i="12"/>
  <c r="E126" i="12"/>
  <c r="J94" i="12"/>
  <c r="J93" i="12"/>
  <c r="F93" i="12"/>
  <c r="F91" i="12"/>
  <c r="E89" i="12"/>
  <c r="J20" i="12"/>
  <c r="E20" i="12"/>
  <c r="F131" i="12" s="1"/>
  <c r="J19" i="12"/>
  <c r="J14" i="12"/>
  <c r="J128" i="12" s="1"/>
  <c r="E7" i="12"/>
  <c r="E122" i="12" s="1"/>
  <c r="J39" i="11"/>
  <c r="J38" i="11"/>
  <c r="AY106" i="1" s="1"/>
  <c r="J37" i="11"/>
  <c r="AX106" i="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T146" i="11"/>
  <c r="R147" i="11"/>
  <c r="R146" i="11"/>
  <c r="P147" i="11"/>
  <c r="P146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T133" i="11"/>
  <c r="R134" i="11"/>
  <c r="R133" i="11"/>
  <c r="P134" i="11"/>
  <c r="P133" i="11"/>
  <c r="J128" i="11"/>
  <c r="J127" i="11"/>
  <c r="F127" i="11"/>
  <c r="F125" i="11"/>
  <c r="E123" i="11"/>
  <c r="J94" i="11"/>
  <c r="J93" i="11"/>
  <c r="F93" i="11"/>
  <c r="F91" i="11"/>
  <c r="E89" i="11"/>
  <c r="J20" i="11"/>
  <c r="E20" i="11"/>
  <c r="F128" i="11" s="1"/>
  <c r="J19" i="11"/>
  <c r="J14" i="11"/>
  <c r="J125" i="11"/>
  <c r="E7" i="11"/>
  <c r="E85" i="11"/>
  <c r="J39" i="10"/>
  <c r="J38" i="10"/>
  <c r="AY105" i="1" s="1"/>
  <c r="J37" i="10"/>
  <c r="AX105" i="1" s="1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5" i="10"/>
  <c r="BH195" i="10"/>
  <c r="BG195" i="10"/>
  <c r="BF195" i="10"/>
  <c r="T195" i="10"/>
  <c r="T194" i="10"/>
  <c r="R195" i="10"/>
  <c r="R194" i="10"/>
  <c r="P195" i="10"/>
  <c r="P194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T150" i="10" s="1"/>
  <c r="R151" i="10"/>
  <c r="R150" i="10" s="1"/>
  <c r="P151" i="10"/>
  <c r="P150" i="10" s="1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J126" i="10"/>
  <c r="J125" i="10"/>
  <c r="F125" i="10"/>
  <c r="F123" i="10"/>
  <c r="E121" i="10"/>
  <c r="J94" i="10"/>
  <c r="J93" i="10"/>
  <c r="F93" i="10"/>
  <c r="F91" i="10"/>
  <c r="E89" i="10"/>
  <c r="J20" i="10"/>
  <c r="E20" i="10"/>
  <c r="F126" i="10" s="1"/>
  <c r="J19" i="10"/>
  <c r="J14" i="10"/>
  <c r="J91" i="10"/>
  <c r="E7" i="10"/>
  <c r="E85" i="10"/>
  <c r="J39" i="9"/>
  <c r="J38" i="9"/>
  <c r="AY104" i="1" s="1"/>
  <c r="J37" i="9"/>
  <c r="AX104" i="1" s="1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9" i="9"/>
  <c r="J118" i="9"/>
  <c r="F118" i="9"/>
  <c r="F116" i="9"/>
  <c r="E114" i="9"/>
  <c r="J94" i="9"/>
  <c r="J93" i="9"/>
  <c r="F93" i="9"/>
  <c r="F91" i="9"/>
  <c r="E89" i="9"/>
  <c r="J20" i="9"/>
  <c r="E20" i="9"/>
  <c r="F119" i="9" s="1"/>
  <c r="J19" i="9"/>
  <c r="J14" i="9"/>
  <c r="J116" i="9"/>
  <c r="E7" i="9"/>
  <c r="E110" i="9"/>
  <c r="J39" i="8"/>
  <c r="J38" i="8"/>
  <c r="AY103" i="1" s="1"/>
  <c r="J37" i="8"/>
  <c r="AX103" i="1" s="1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8" i="8"/>
  <c r="BH288" i="8"/>
  <c r="BG288" i="8"/>
  <c r="BF288" i="8"/>
  <c r="T288" i="8"/>
  <c r="R288" i="8"/>
  <c r="P288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4" i="8"/>
  <c r="BH284" i="8"/>
  <c r="BG284" i="8"/>
  <c r="BF284" i="8"/>
  <c r="T284" i="8"/>
  <c r="R284" i="8"/>
  <c r="P284" i="8"/>
  <c r="BI283" i="8"/>
  <c r="BH283" i="8"/>
  <c r="BG283" i="8"/>
  <c r="BF283" i="8"/>
  <c r="T283" i="8"/>
  <c r="R283" i="8"/>
  <c r="P283" i="8"/>
  <c r="BI281" i="8"/>
  <c r="BH281" i="8"/>
  <c r="BG281" i="8"/>
  <c r="BF281" i="8"/>
  <c r="T281" i="8"/>
  <c r="R281" i="8"/>
  <c r="P281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4" i="8"/>
  <c r="BH264" i="8"/>
  <c r="BG264" i="8"/>
  <c r="BF264" i="8"/>
  <c r="T264" i="8"/>
  <c r="R264" i="8"/>
  <c r="P264" i="8"/>
  <c r="BI263" i="8"/>
  <c r="BH263" i="8"/>
  <c r="BG263" i="8"/>
  <c r="BF263" i="8"/>
  <c r="T263" i="8"/>
  <c r="R263" i="8"/>
  <c r="P263" i="8"/>
  <c r="BI262" i="8"/>
  <c r="BH262" i="8"/>
  <c r="BG262" i="8"/>
  <c r="BF262" i="8"/>
  <c r="T262" i="8"/>
  <c r="R262" i="8"/>
  <c r="P262" i="8"/>
  <c r="BI261" i="8"/>
  <c r="BH261" i="8"/>
  <c r="BG261" i="8"/>
  <c r="BF261" i="8"/>
  <c r="T261" i="8"/>
  <c r="R261" i="8"/>
  <c r="P261" i="8"/>
  <c r="BI260" i="8"/>
  <c r="BH260" i="8"/>
  <c r="BG260" i="8"/>
  <c r="BF260" i="8"/>
  <c r="T260" i="8"/>
  <c r="R260" i="8"/>
  <c r="P260" i="8"/>
  <c r="BI259" i="8"/>
  <c r="BH259" i="8"/>
  <c r="BG259" i="8"/>
  <c r="BF259" i="8"/>
  <c r="T259" i="8"/>
  <c r="R259" i="8"/>
  <c r="P259" i="8"/>
  <c r="BI258" i="8"/>
  <c r="BH258" i="8"/>
  <c r="BG258" i="8"/>
  <c r="BF258" i="8"/>
  <c r="T258" i="8"/>
  <c r="R258" i="8"/>
  <c r="P258" i="8"/>
  <c r="BI257" i="8"/>
  <c r="BH257" i="8"/>
  <c r="BG257" i="8"/>
  <c r="BF257" i="8"/>
  <c r="T257" i="8"/>
  <c r="R257" i="8"/>
  <c r="P257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7" i="8"/>
  <c r="BH247" i="8"/>
  <c r="BG247" i="8"/>
  <c r="BF247" i="8"/>
  <c r="T247" i="8"/>
  <c r="R247" i="8"/>
  <c r="P247" i="8"/>
  <c r="BI246" i="8"/>
  <c r="BH246" i="8"/>
  <c r="BG246" i="8"/>
  <c r="BF246" i="8"/>
  <c r="T246" i="8"/>
  <c r="R246" i="8"/>
  <c r="P246" i="8"/>
  <c r="BI245" i="8"/>
  <c r="BH245" i="8"/>
  <c r="BG245" i="8"/>
  <c r="BF245" i="8"/>
  <c r="T245" i="8"/>
  <c r="R245" i="8"/>
  <c r="P245" i="8"/>
  <c r="BI244" i="8"/>
  <c r="BH244" i="8"/>
  <c r="BG244" i="8"/>
  <c r="BF244" i="8"/>
  <c r="T244" i="8"/>
  <c r="R244" i="8"/>
  <c r="P244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8" i="8"/>
  <c r="BH238" i="8"/>
  <c r="BG238" i="8"/>
  <c r="BF238" i="8"/>
  <c r="T238" i="8"/>
  <c r="R238" i="8"/>
  <c r="P238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94" i="8" s="1"/>
  <c r="J19" i="8"/>
  <c r="J14" i="8"/>
  <c r="J119" i="8"/>
  <c r="E7" i="8"/>
  <c r="E85" i="8" s="1"/>
  <c r="J41" i="7"/>
  <c r="J40" i="7"/>
  <c r="AY102" i="1" s="1"/>
  <c r="J39" i="7"/>
  <c r="AX102" i="1"/>
  <c r="BI330" i="7"/>
  <c r="BH330" i="7"/>
  <c r="BG330" i="7"/>
  <c r="BF330" i="7"/>
  <c r="T330" i="7"/>
  <c r="R330" i="7"/>
  <c r="P330" i="7"/>
  <c r="BI328" i="7"/>
  <c r="BH328" i="7"/>
  <c r="BG328" i="7"/>
  <c r="BF328" i="7"/>
  <c r="T328" i="7"/>
  <c r="R328" i="7"/>
  <c r="P328" i="7"/>
  <c r="BI318" i="7"/>
  <c r="BH318" i="7"/>
  <c r="BG318" i="7"/>
  <c r="BF318" i="7"/>
  <c r="T318" i="7"/>
  <c r="R318" i="7"/>
  <c r="P318" i="7"/>
  <c r="BI316" i="7"/>
  <c r="BH316" i="7"/>
  <c r="BG316" i="7"/>
  <c r="BF316" i="7"/>
  <c r="T316" i="7"/>
  <c r="R316" i="7"/>
  <c r="P316" i="7"/>
  <c r="BI314" i="7"/>
  <c r="BH314" i="7"/>
  <c r="BG314" i="7"/>
  <c r="BF314" i="7"/>
  <c r="T314" i="7"/>
  <c r="R314" i="7"/>
  <c r="P314" i="7"/>
  <c r="BI312" i="7"/>
  <c r="BH312" i="7"/>
  <c r="BG312" i="7"/>
  <c r="BF312" i="7"/>
  <c r="T312" i="7"/>
  <c r="R312" i="7"/>
  <c r="P312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299" i="7"/>
  <c r="BH299" i="7"/>
  <c r="BG299" i="7"/>
  <c r="BF299" i="7"/>
  <c r="T299" i="7"/>
  <c r="R299" i="7"/>
  <c r="P299" i="7"/>
  <c r="BI298" i="7"/>
  <c r="BH298" i="7"/>
  <c r="BG298" i="7"/>
  <c r="BF298" i="7"/>
  <c r="T298" i="7"/>
  <c r="R298" i="7"/>
  <c r="P298" i="7"/>
  <c r="BI295" i="7"/>
  <c r="BH295" i="7"/>
  <c r="BG295" i="7"/>
  <c r="BF295" i="7"/>
  <c r="T295" i="7"/>
  <c r="T294" i="7"/>
  <c r="R295" i="7"/>
  <c r="R294" i="7" s="1"/>
  <c r="P295" i="7"/>
  <c r="P294" i="7"/>
  <c r="BI293" i="7"/>
  <c r="BH293" i="7"/>
  <c r="BG293" i="7"/>
  <c r="BF293" i="7"/>
  <c r="T293" i="7"/>
  <c r="R293" i="7"/>
  <c r="P293" i="7"/>
  <c r="BI291" i="7"/>
  <c r="BH291" i="7"/>
  <c r="BG291" i="7"/>
  <c r="BF291" i="7"/>
  <c r="T291" i="7"/>
  <c r="R291" i="7"/>
  <c r="P291" i="7"/>
  <c r="BI290" i="7"/>
  <c r="BH290" i="7"/>
  <c r="BG290" i="7"/>
  <c r="BF290" i="7"/>
  <c r="T290" i="7"/>
  <c r="R290" i="7"/>
  <c r="P290" i="7"/>
  <c r="BI288" i="7"/>
  <c r="BH288" i="7"/>
  <c r="BG288" i="7"/>
  <c r="BF288" i="7"/>
  <c r="T288" i="7"/>
  <c r="R288" i="7"/>
  <c r="P288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2" i="7"/>
  <c r="BH282" i="7"/>
  <c r="BG282" i="7"/>
  <c r="BF282" i="7"/>
  <c r="T282" i="7"/>
  <c r="R282" i="7"/>
  <c r="P282" i="7"/>
  <c r="BI280" i="7"/>
  <c r="BH280" i="7"/>
  <c r="BG280" i="7"/>
  <c r="BF280" i="7"/>
  <c r="T280" i="7"/>
  <c r="R280" i="7"/>
  <c r="P280" i="7"/>
  <c r="BI262" i="7"/>
  <c r="BH262" i="7"/>
  <c r="BG262" i="7"/>
  <c r="BF262" i="7"/>
  <c r="T262" i="7"/>
  <c r="R262" i="7"/>
  <c r="P262" i="7"/>
  <c r="BI261" i="7"/>
  <c r="BH261" i="7"/>
  <c r="BG261" i="7"/>
  <c r="BF261" i="7"/>
  <c r="T261" i="7"/>
  <c r="R261" i="7"/>
  <c r="P261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5" i="7"/>
  <c r="BH255" i="7"/>
  <c r="BG255" i="7"/>
  <c r="BF255" i="7"/>
  <c r="T255" i="7"/>
  <c r="R255" i="7"/>
  <c r="P255" i="7"/>
  <c r="BI254" i="7"/>
  <c r="BH254" i="7"/>
  <c r="BG254" i="7"/>
  <c r="BF254" i="7"/>
  <c r="T254" i="7"/>
  <c r="R254" i="7"/>
  <c r="P254" i="7"/>
  <c r="BI253" i="7"/>
  <c r="BH253" i="7"/>
  <c r="BG253" i="7"/>
  <c r="BF253" i="7"/>
  <c r="T253" i="7"/>
  <c r="R253" i="7"/>
  <c r="P253" i="7"/>
  <c r="BI251" i="7"/>
  <c r="BH251" i="7"/>
  <c r="BG251" i="7"/>
  <c r="BF251" i="7"/>
  <c r="T251" i="7"/>
  <c r="R251" i="7"/>
  <c r="P251" i="7"/>
  <c r="BI248" i="7"/>
  <c r="BH248" i="7"/>
  <c r="BG248" i="7"/>
  <c r="BF248" i="7"/>
  <c r="T248" i="7"/>
  <c r="R248" i="7"/>
  <c r="P248" i="7"/>
  <c r="BI244" i="7"/>
  <c r="BH244" i="7"/>
  <c r="BG244" i="7"/>
  <c r="BF244" i="7"/>
  <c r="T244" i="7"/>
  <c r="R244" i="7"/>
  <c r="P244" i="7"/>
  <c r="BI232" i="7"/>
  <c r="BH232" i="7"/>
  <c r="BG232" i="7"/>
  <c r="BF232" i="7"/>
  <c r="T232" i="7"/>
  <c r="R232" i="7"/>
  <c r="P232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J131" i="7"/>
  <c r="J130" i="7"/>
  <c r="F130" i="7"/>
  <c r="F128" i="7"/>
  <c r="E126" i="7"/>
  <c r="J96" i="7"/>
  <c r="J95" i="7"/>
  <c r="F95" i="7"/>
  <c r="F93" i="7"/>
  <c r="E91" i="7"/>
  <c r="J22" i="7"/>
  <c r="E22" i="7"/>
  <c r="F131" i="7"/>
  <c r="J21" i="7"/>
  <c r="J16" i="7"/>
  <c r="J93" i="7" s="1"/>
  <c r="E7" i="7"/>
  <c r="E85" i="7" s="1"/>
  <c r="J41" i="6"/>
  <c r="J40" i="6"/>
  <c r="AY101" i="1"/>
  <c r="J39" i="6"/>
  <c r="AX101" i="1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T143" i="6"/>
  <c r="R144" i="6"/>
  <c r="R143" i="6" s="1"/>
  <c r="P144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J130" i="6"/>
  <c r="J129" i="6"/>
  <c r="F129" i="6"/>
  <c r="F127" i="6"/>
  <c r="E125" i="6"/>
  <c r="J96" i="6"/>
  <c r="J95" i="6"/>
  <c r="F95" i="6"/>
  <c r="F93" i="6"/>
  <c r="E91" i="6"/>
  <c r="J22" i="6"/>
  <c r="E22" i="6"/>
  <c r="F130" i="6" s="1"/>
  <c r="J21" i="6"/>
  <c r="J16" i="6"/>
  <c r="J93" i="6"/>
  <c r="E7" i="6"/>
  <c r="E119" i="6" s="1"/>
  <c r="J41" i="5"/>
  <c r="J40" i="5"/>
  <c r="AY100" i="1" s="1"/>
  <c r="J39" i="5"/>
  <c r="AX100" i="1"/>
  <c r="BI332" i="5"/>
  <c r="BH332" i="5"/>
  <c r="BG332" i="5"/>
  <c r="BF332" i="5"/>
  <c r="T332" i="5"/>
  <c r="T331" i="5" s="1"/>
  <c r="R332" i="5"/>
  <c r="R331" i="5"/>
  <c r="P332" i="5"/>
  <c r="P331" i="5" s="1"/>
  <c r="BI330" i="5"/>
  <c r="BH330" i="5"/>
  <c r="BG330" i="5"/>
  <c r="BF330" i="5"/>
  <c r="T330" i="5"/>
  <c r="R330" i="5"/>
  <c r="P330" i="5"/>
  <c r="BI329" i="5"/>
  <c r="BH329" i="5"/>
  <c r="BG329" i="5"/>
  <c r="BF329" i="5"/>
  <c r="T329" i="5"/>
  <c r="R329" i="5"/>
  <c r="P329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5" i="5"/>
  <c r="BH285" i="5"/>
  <c r="BG285" i="5"/>
  <c r="BF285" i="5"/>
  <c r="T285" i="5"/>
  <c r="R285" i="5"/>
  <c r="P285" i="5"/>
  <c r="BI281" i="5"/>
  <c r="BH281" i="5"/>
  <c r="BG281" i="5"/>
  <c r="BF281" i="5"/>
  <c r="T281" i="5"/>
  <c r="R281" i="5"/>
  <c r="P281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5" i="5"/>
  <c r="BH265" i="5"/>
  <c r="BG265" i="5"/>
  <c r="BF265" i="5"/>
  <c r="T265" i="5"/>
  <c r="R265" i="5"/>
  <c r="P265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T237" i="5" s="1"/>
  <c r="R238" i="5"/>
  <c r="R237" i="5"/>
  <c r="P238" i="5"/>
  <c r="P237" i="5" s="1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J137" i="5"/>
  <c r="J136" i="5"/>
  <c r="F136" i="5"/>
  <c r="F134" i="5"/>
  <c r="E132" i="5"/>
  <c r="J96" i="5"/>
  <c r="J95" i="5"/>
  <c r="F95" i="5"/>
  <c r="F93" i="5"/>
  <c r="E91" i="5"/>
  <c r="J22" i="5"/>
  <c r="E22" i="5"/>
  <c r="F96" i="5"/>
  <c r="J21" i="5"/>
  <c r="J16" i="5"/>
  <c r="J93" i="5" s="1"/>
  <c r="E7" i="5"/>
  <c r="E126" i="5" s="1"/>
  <c r="J41" i="4"/>
  <c r="J40" i="4"/>
  <c r="AY99" i="1"/>
  <c r="J39" i="4"/>
  <c r="AX99" i="1"/>
  <c r="BI447" i="4"/>
  <c r="BH447" i="4"/>
  <c r="BG447" i="4"/>
  <c r="BF447" i="4"/>
  <c r="T447" i="4"/>
  <c r="T446" i="4"/>
  <c r="R447" i="4"/>
  <c r="R446" i="4"/>
  <c r="P447" i="4"/>
  <c r="P446" i="4"/>
  <c r="BI445" i="4"/>
  <c r="BH445" i="4"/>
  <c r="BG445" i="4"/>
  <c r="BF445" i="4"/>
  <c r="T445" i="4"/>
  <c r="R445" i="4"/>
  <c r="P445" i="4"/>
  <c r="BI444" i="4"/>
  <c r="BH444" i="4"/>
  <c r="BG444" i="4"/>
  <c r="BF444" i="4"/>
  <c r="T444" i="4"/>
  <c r="R444" i="4"/>
  <c r="P444" i="4"/>
  <c r="BI432" i="4"/>
  <c r="BH432" i="4"/>
  <c r="BG432" i="4"/>
  <c r="BF432" i="4"/>
  <c r="T432" i="4"/>
  <c r="R432" i="4"/>
  <c r="P432" i="4"/>
  <c r="BI430" i="4"/>
  <c r="BH430" i="4"/>
  <c r="BG430" i="4"/>
  <c r="BF430" i="4"/>
  <c r="T430" i="4"/>
  <c r="R430" i="4"/>
  <c r="P430" i="4"/>
  <c r="BI426" i="4"/>
  <c r="BH426" i="4"/>
  <c r="BG426" i="4"/>
  <c r="BF426" i="4"/>
  <c r="T426" i="4"/>
  <c r="R426" i="4"/>
  <c r="P426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2" i="4"/>
  <c r="BH422" i="4"/>
  <c r="BG422" i="4"/>
  <c r="BF422" i="4"/>
  <c r="T422" i="4"/>
  <c r="R422" i="4"/>
  <c r="P422" i="4"/>
  <c r="BI421" i="4"/>
  <c r="BH421" i="4"/>
  <c r="BG421" i="4"/>
  <c r="BF421" i="4"/>
  <c r="T421" i="4"/>
  <c r="R421" i="4"/>
  <c r="P421" i="4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2" i="4"/>
  <c r="BH412" i="4"/>
  <c r="BG412" i="4"/>
  <c r="BF412" i="4"/>
  <c r="T412" i="4"/>
  <c r="R412" i="4"/>
  <c r="P412" i="4"/>
  <c r="BI407" i="4"/>
  <c r="BH407" i="4"/>
  <c r="BG407" i="4"/>
  <c r="BF407" i="4"/>
  <c r="T407" i="4"/>
  <c r="R407" i="4"/>
  <c r="P407" i="4"/>
  <c r="BI405" i="4"/>
  <c r="BH405" i="4"/>
  <c r="BG405" i="4"/>
  <c r="BF405" i="4"/>
  <c r="T405" i="4"/>
  <c r="R405" i="4"/>
  <c r="P405" i="4"/>
  <c r="BI404" i="4"/>
  <c r="BH404" i="4"/>
  <c r="BG404" i="4"/>
  <c r="BF404" i="4"/>
  <c r="T404" i="4"/>
  <c r="R404" i="4"/>
  <c r="P404" i="4"/>
  <c r="BI403" i="4"/>
  <c r="BH403" i="4"/>
  <c r="BG403" i="4"/>
  <c r="BF403" i="4"/>
  <c r="T403" i="4"/>
  <c r="R403" i="4"/>
  <c r="P403" i="4"/>
  <c r="BI402" i="4"/>
  <c r="BH402" i="4"/>
  <c r="BG402" i="4"/>
  <c r="BF402" i="4"/>
  <c r="T402" i="4"/>
  <c r="R402" i="4"/>
  <c r="P402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1" i="4"/>
  <c r="BH381" i="4"/>
  <c r="BG381" i="4"/>
  <c r="BF381" i="4"/>
  <c r="T381" i="4"/>
  <c r="R381" i="4"/>
  <c r="P381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3" i="4"/>
  <c r="BH373" i="4"/>
  <c r="BG373" i="4"/>
  <c r="BF373" i="4"/>
  <c r="T373" i="4"/>
  <c r="R373" i="4"/>
  <c r="P373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T303" i="4"/>
  <c r="R304" i="4"/>
  <c r="R303" i="4" s="1"/>
  <c r="P304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67" i="4"/>
  <c r="BH267" i="4"/>
  <c r="BG267" i="4"/>
  <c r="BF267" i="4"/>
  <c r="T267" i="4"/>
  <c r="R267" i="4"/>
  <c r="P267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17" i="4"/>
  <c r="BH217" i="4"/>
  <c r="BG217" i="4"/>
  <c r="BF217" i="4"/>
  <c r="T217" i="4"/>
  <c r="R217" i="4"/>
  <c r="P217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J139" i="4"/>
  <c r="J138" i="4"/>
  <c r="F138" i="4"/>
  <c r="F136" i="4"/>
  <c r="E134" i="4"/>
  <c r="J96" i="4"/>
  <c r="J95" i="4"/>
  <c r="F95" i="4"/>
  <c r="F93" i="4"/>
  <c r="E91" i="4"/>
  <c r="J22" i="4"/>
  <c r="E22" i="4"/>
  <c r="F96" i="4" s="1"/>
  <c r="J21" i="4"/>
  <c r="J16" i="4"/>
  <c r="J93" i="4" s="1"/>
  <c r="E7" i="4"/>
  <c r="E85" i="4"/>
  <c r="J41" i="3"/>
  <c r="J40" i="3"/>
  <c r="AY98" i="1"/>
  <c r="J39" i="3"/>
  <c r="AX98" i="1"/>
  <c r="BI489" i="3"/>
  <c r="BH489" i="3"/>
  <c r="BG489" i="3"/>
  <c r="BF489" i="3"/>
  <c r="T489" i="3"/>
  <c r="T488" i="3"/>
  <c r="R489" i="3"/>
  <c r="R488" i="3"/>
  <c r="P489" i="3"/>
  <c r="P488" i="3"/>
  <c r="BI487" i="3"/>
  <c r="BH487" i="3"/>
  <c r="BG487" i="3"/>
  <c r="BF487" i="3"/>
  <c r="T487" i="3"/>
  <c r="R487" i="3"/>
  <c r="P487" i="3"/>
  <c r="BI486" i="3"/>
  <c r="BH486" i="3"/>
  <c r="BG486" i="3"/>
  <c r="BF486" i="3"/>
  <c r="T486" i="3"/>
  <c r="R486" i="3"/>
  <c r="P486" i="3"/>
  <c r="BI475" i="3"/>
  <c r="BH475" i="3"/>
  <c r="BG475" i="3"/>
  <c r="BF475" i="3"/>
  <c r="T475" i="3"/>
  <c r="R475" i="3"/>
  <c r="P475" i="3"/>
  <c r="BI471" i="3"/>
  <c r="BH471" i="3"/>
  <c r="BG471" i="3"/>
  <c r="BF471" i="3"/>
  <c r="T471" i="3"/>
  <c r="R471" i="3"/>
  <c r="P471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5" i="3"/>
  <c r="BH465" i="3"/>
  <c r="BG465" i="3"/>
  <c r="BF465" i="3"/>
  <c r="T465" i="3"/>
  <c r="R465" i="3"/>
  <c r="P465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386" i="3"/>
  <c r="BH386" i="3"/>
  <c r="BG386" i="3"/>
  <c r="BF386" i="3"/>
  <c r="T386" i="3"/>
  <c r="R386" i="3"/>
  <c r="P386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T320" i="3"/>
  <c r="R321" i="3"/>
  <c r="R320" i="3"/>
  <c r="P321" i="3"/>
  <c r="P320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T213" i="3"/>
  <c r="R214" i="3"/>
  <c r="R213" i="3" s="1"/>
  <c r="P214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J141" i="3"/>
  <c r="J140" i="3"/>
  <c r="F140" i="3"/>
  <c r="F138" i="3"/>
  <c r="E136" i="3"/>
  <c r="J96" i="3"/>
  <c r="J95" i="3"/>
  <c r="F95" i="3"/>
  <c r="F93" i="3"/>
  <c r="E91" i="3"/>
  <c r="J22" i="3"/>
  <c r="E22" i="3"/>
  <c r="F141" i="3"/>
  <c r="J21" i="3"/>
  <c r="J16" i="3"/>
  <c r="J138" i="3" s="1"/>
  <c r="E7" i="3"/>
  <c r="E130" i="3"/>
  <c r="J39" i="2"/>
  <c r="J38" i="2"/>
  <c r="AY96" i="1"/>
  <c r="J37" i="2"/>
  <c r="AX96" i="1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F38" i="2" s="1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F37" i="2" s="1"/>
  <c r="BF123" i="2"/>
  <c r="F36" i="2" s="1"/>
  <c r="T123" i="2"/>
  <c r="R123" i="2"/>
  <c r="P123" i="2"/>
  <c r="J118" i="2"/>
  <c r="J117" i="2"/>
  <c r="F117" i="2"/>
  <c r="F115" i="2"/>
  <c r="E113" i="2"/>
  <c r="J94" i="2"/>
  <c r="J93" i="2"/>
  <c r="F93" i="2"/>
  <c r="F91" i="2"/>
  <c r="E89" i="2"/>
  <c r="J20" i="2"/>
  <c r="E20" i="2"/>
  <c r="F118" i="2"/>
  <c r="J19" i="2"/>
  <c r="J14" i="2"/>
  <c r="J115" i="2"/>
  <c r="E7" i="2"/>
  <c r="E109" i="2" s="1"/>
  <c r="L90" i="1"/>
  <c r="AM90" i="1"/>
  <c r="AM89" i="1"/>
  <c r="L89" i="1"/>
  <c r="AM87" i="1"/>
  <c r="L87" i="1"/>
  <c r="L85" i="1"/>
  <c r="L84" i="1"/>
  <c r="J141" i="2"/>
  <c r="J123" i="2"/>
  <c r="BK144" i="2"/>
  <c r="BK135" i="2"/>
  <c r="BK367" i="3"/>
  <c r="BK282" i="3"/>
  <c r="J356" i="3"/>
  <c r="J284" i="3"/>
  <c r="BK329" i="3"/>
  <c r="BK149" i="3"/>
  <c r="BK200" i="3"/>
  <c r="J305" i="3"/>
  <c r="J180" i="3"/>
  <c r="J364" i="3"/>
  <c r="BK188" i="3"/>
  <c r="BK444" i="3"/>
  <c r="BK292" i="3"/>
  <c r="J149" i="3"/>
  <c r="BK414" i="3"/>
  <c r="J214" i="3"/>
  <c r="BK372" i="3"/>
  <c r="J301" i="3"/>
  <c r="BK343" i="3"/>
  <c r="BK160" i="3"/>
  <c r="J353" i="3"/>
  <c r="J290" i="4"/>
  <c r="J217" i="4"/>
  <c r="BK186" i="4"/>
  <c r="J375" i="4"/>
  <c r="J288" i="4"/>
  <c r="BK158" i="4"/>
  <c r="BK254" i="4"/>
  <c r="J299" i="4"/>
  <c r="J302" i="4"/>
  <c r="BK405" i="4"/>
  <c r="J334" i="4"/>
  <c r="BK360" i="4"/>
  <c r="BK432" i="4"/>
  <c r="BK331" i="4"/>
  <c r="BK161" i="4"/>
  <c r="J430" i="4"/>
  <c r="BK309" i="4"/>
  <c r="J372" i="4"/>
  <c r="BK336" i="4"/>
  <c r="BK252" i="4"/>
  <c r="BK342" i="4"/>
  <c r="J166" i="4"/>
  <c r="J249" i="4"/>
  <c r="BK238" i="5"/>
  <c r="BK206" i="5"/>
  <c r="J234" i="5"/>
  <c r="J211" i="5"/>
  <c r="BK273" i="5"/>
  <c r="BK256" i="5"/>
  <c r="BK155" i="5"/>
  <c r="J324" i="5"/>
  <c r="J243" i="5"/>
  <c r="J295" i="5"/>
  <c r="J330" i="5"/>
  <c r="J320" i="5"/>
  <c r="BK190" i="5"/>
  <c r="J138" i="6"/>
  <c r="BK159" i="7"/>
  <c r="J291" i="7"/>
  <c r="BK328" i="7"/>
  <c r="BK316" i="7"/>
  <c r="J280" i="7"/>
  <c r="J284" i="7"/>
  <c r="J316" i="7"/>
  <c r="BK232" i="7"/>
  <c r="J182" i="7"/>
  <c r="BK295" i="7"/>
  <c r="J163" i="7"/>
  <c r="J235" i="8"/>
  <c r="J212" i="8"/>
  <c r="J171" i="8"/>
  <c r="J262" i="8"/>
  <c r="J206" i="8"/>
  <c r="J139" i="8"/>
  <c r="J214" i="8"/>
  <c r="J149" i="8"/>
  <c r="J131" i="8"/>
  <c r="BK274" i="8"/>
  <c r="BK195" i="8"/>
  <c r="BK257" i="8"/>
  <c r="BK169" i="8"/>
  <c r="BK233" i="8"/>
  <c r="J143" i="8"/>
  <c r="BK200" i="8"/>
  <c r="BK221" i="8"/>
  <c r="BK197" i="9"/>
  <c r="J149" i="9"/>
  <c r="BK190" i="9"/>
  <c r="J148" i="9"/>
  <c r="BK186" i="9"/>
  <c r="BK185" i="9"/>
  <c r="J192" i="9"/>
  <c r="BK148" i="9"/>
  <c r="BK182" i="9"/>
  <c r="BK159" i="9"/>
  <c r="BK128" i="9"/>
  <c r="J147" i="11"/>
  <c r="BK188" i="11"/>
  <c r="BK192" i="11"/>
  <c r="BK150" i="11"/>
  <c r="J194" i="11"/>
  <c r="J141" i="11"/>
  <c r="J168" i="11"/>
  <c r="J209" i="12"/>
  <c r="J139" i="12"/>
  <c r="BK232" i="12"/>
  <c r="BK186" i="12"/>
  <c r="BK242" i="12"/>
  <c r="BK231" i="12"/>
  <c r="J192" i="12"/>
  <c r="BK238" i="12"/>
  <c r="J180" i="12"/>
  <c r="J187" i="12"/>
  <c r="BK218" i="12"/>
  <c r="J170" i="12"/>
  <c r="J202" i="12"/>
  <c r="BK228" i="12"/>
  <c r="BK144" i="12"/>
  <c r="J225" i="12"/>
  <c r="BK208" i="12"/>
  <c r="BK222" i="12"/>
  <c r="BK216" i="12"/>
  <c r="J161" i="13"/>
  <c r="BK161" i="13"/>
  <c r="J128" i="13"/>
  <c r="BK138" i="13"/>
  <c r="BK136" i="13"/>
  <c r="J134" i="13"/>
  <c r="J296" i="14"/>
  <c r="BK273" i="14"/>
  <c r="BK178" i="14"/>
  <c r="BK253" i="14"/>
  <c r="BK154" i="14"/>
  <c r="BK285" i="14"/>
  <c r="J154" i="14"/>
  <c r="BK290" i="14"/>
  <c r="J234" i="14"/>
  <c r="BK283" i="14"/>
  <c r="BK259" i="14"/>
  <c r="J304" i="14"/>
  <c r="BK241" i="14"/>
  <c r="BK274" i="14"/>
  <c r="J141" i="14"/>
  <c r="BK284" i="14"/>
  <c r="BK263" i="14"/>
  <c r="BK196" i="14"/>
  <c r="J290" i="14"/>
  <c r="BK281" i="14"/>
  <c r="J212" i="14"/>
  <c r="J282" i="14"/>
  <c r="BK141" i="14"/>
  <c r="J255" i="14"/>
  <c r="BK297" i="14"/>
  <c r="J239" i="14"/>
  <c r="J159" i="14"/>
  <c r="J136" i="15"/>
  <c r="BK137" i="15"/>
  <c r="J132" i="15"/>
  <c r="J129" i="15"/>
  <c r="BK127" i="15"/>
  <c r="J130" i="15"/>
  <c r="J138" i="2"/>
  <c r="BK126" i="2"/>
  <c r="J144" i="2"/>
  <c r="J126" i="2"/>
  <c r="J471" i="3"/>
  <c r="BK296" i="3"/>
  <c r="BK164" i="3"/>
  <c r="J336" i="3"/>
  <c r="BK154" i="3"/>
  <c r="J296" i="3"/>
  <c r="J370" i="3"/>
  <c r="J159" i="3"/>
  <c r="J341" i="3"/>
  <c r="J204" i="3"/>
  <c r="BK356" i="3"/>
  <c r="J489" i="3"/>
  <c r="J309" i="3"/>
  <c r="J447" i="3"/>
  <c r="BK319" i="3"/>
  <c r="J282" i="3"/>
  <c r="BK383" i="3"/>
  <c r="BK180" i="3"/>
  <c r="J446" i="3"/>
  <c r="J317" i="3"/>
  <c r="J360" i="3"/>
  <c r="J177" i="3"/>
  <c r="J292" i="4"/>
  <c r="J320" i="4"/>
  <c r="BK304" i="4"/>
  <c r="J145" i="4"/>
  <c r="BK362" i="4"/>
  <c r="BK230" i="4"/>
  <c r="J381" i="4"/>
  <c r="J252" i="4"/>
  <c r="BK153" i="4"/>
  <c r="BK444" i="4"/>
  <c r="J348" i="4"/>
  <c r="BK188" i="4"/>
  <c r="J405" i="4"/>
  <c r="BK258" i="4"/>
  <c r="J366" i="4"/>
  <c r="BK430" i="4"/>
  <c r="J422" i="4"/>
  <c r="J256" i="4"/>
  <c r="BK412" i="4"/>
  <c r="J164" i="4"/>
  <c r="BK333" i="4"/>
  <c r="J228" i="4"/>
  <c r="BK300" i="4"/>
  <c r="J367" i="4"/>
  <c r="J292" i="5"/>
  <c r="J310" i="5"/>
  <c r="BK292" i="5"/>
  <c r="J270" i="5"/>
  <c r="BK171" i="5"/>
  <c r="BK315" i="5"/>
  <c r="J272" i="5"/>
  <c r="J171" i="5"/>
  <c r="J316" i="5"/>
  <c r="J227" i="5"/>
  <c r="J326" i="5"/>
  <c r="BK225" i="5"/>
  <c r="J297" i="5"/>
  <c r="J317" i="5"/>
  <c r="BK185" i="5"/>
  <c r="BK272" i="5"/>
  <c r="J182" i="5"/>
  <c r="J236" i="5"/>
  <c r="J165" i="5"/>
  <c r="BK193" i="5"/>
  <c r="J154" i="6"/>
  <c r="BK141" i="6"/>
  <c r="J164" i="6"/>
  <c r="BK203" i="6"/>
  <c r="J192" i="6"/>
  <c r="J188" i="6"/>
  <c r="BK144" i="6"/>
  <c r="BK184" i="6"/>
  <c r="J161" i="6"/>
  <c r="J180" i="7"/>
  <c r="J203" i="7"/>
  <c r="BK145" i="7"/>
  <c r="BK314" i="7"/>
  <c r="BK197" i="7"/>
  <c r="BK254" i="7"/>
  <c r="J248" i="7"/>
  <c r="BK284" i="7"/>
  <c r="J147" i="7"/>
  <c r="J304" i="7"/>
  <c r="J254" i="7"/>
  <c r="BK261" i="7"/>
  <c r="BK291" i="8"/>
  <c r="BK232" i="8"/>
  <c r="J188" i="8"/>
  <c r="J170" i="8"/>
  <c r="BK265" i="8"/>
  <c r="BK241" i="8"/>
  <c r="BK181" i="8"/>
  <c r="BK248" i="8"/>
  <c r="BK184" i="8"/>
  <c r="BK148" i="8"/>
  <c r="J168" i="8"/>
  <c r="BK260" i="8"/>
  <c r="BK239" i="8"/>
  <c r="J133" i="8"/>
  <c r="BK243" i="8"/>
  <c r="J180" i="8"/>
  <c r="J276" i="8"/>
  <c r="BK276" i="8"/>
  <c r="BK203" i="8"/>
  <c r="J129" i="8"/>
  <c r="BK205" i="8"/>
  <c r="BK179" i="8"/>
  <c r="BK242" i="8"/>
  <c r="J201" i="8"/>
  <c r="J267" i="8"/>
  <c r="BK225" i="8"/>
  <c r="BK155" i="8"/>
  <c r="BK190" i="8"/>
  <c r="BK130" i="9"/>
  <c r="J176" i="9"/>
  <c r="BK192" i="9"/>
  <c r="J159" i="9"/>
  <c r="J179" i="9"/>
  <c r="J170" i="9"/>
  <c r="J139" i="9"/>
  <c r="J141" i="9"/>
  <c r="BK181" i="9"/>
  <c r="BK140" i="10"/>
  <c r="BK151" i="10"/>
  <c r="BK190" i="10"/>
  <c r="J170" i="10"/>
  <c r="BK141" i="10"/>
  <c r="BK161" i="10"/>
  <c r="J200" i="10"/>
  <c r="BK156" i="10"/>
  <c r="BK187" i="10"/>
  <c r="J198" i="10"/>
  <c r="BK160" i="10"/>
  <c r="J156" i="10"/>
  <c r="BK195" i="11"/>
  <c r="J170" i="11"/>
  <c r="J183" i="11"/>
  <c r="J190" i="11"/>
  <c r="BK176" i="11"/>
  <c r="BK152" i="11"/>
  <c r="J169" i="11"/>
  <c r="BK183" i="11"/>
  <c r="BK187" i="11"/>
  <c r="BK137" i="11"/>
  <c r="J176" i="11"/>
  <c r="BK147" i="12"/>
  <c r="J179" i="12"/>
  <c r="J168" i="12"/>
  <c r="J227" i="12"/>
  <c r="J237" i="12"/>
  <c r="J185" i="12"/>
  <c r="J197" i="12"/>
  <c r="BK201" i="12"/>
  <c r="J196" i="12"/>
  <c r="J140" i="12"/>
  <c r="J188" i="12"/>
  <c r="BK187" i="12"/>
  <c r="J182" i="12"/>
  <c r="BK209" i="12"/>
  <c r="J203" i="12"/>
  <c r="J215" i="12"/>
  <c r="J156" i="13"/>
  <c r="BK157" i="13"/>
  <c r="J141" i="13"/>
  <c r="J154" i="13"/>
  <c r="J135" i="13"/>
  <c r="BK132" i="13"/>
  <c r="BK288" i="14"/>
  <c r="BK234" i="14"/>
  <c r="J267" i="14"/>
  <c r="BK190" i="14"/>
  <c r="J253" i="14"/>
  <c r="BK309" i="14"/>
  <c r="BK243" i="14"/>
  <c r="BK296" i="14"/>
  <c r="BK268" i="14"/>
  <c r="BK272" i="14"/>
  <c r="J166" i="14"/>
  <c r="J226" i="14"/>
  <c r="J311" i="14"/>
  <c r="BK271" i="14"/>
  <c r="BK311" i="14"/>
  <c r="J209" i="14"/>
  <c r="BK276" i="14"/>
  <c r="J262" i="14"/>
  <c r="J272" i="14"/>
  <c r="BK221" i="14"/>
  <c r="J146" i="14"/>
  <c r="J139" i="15"/>
  <c r="BK134" i="15"/>
  <c r="J125" i="15"/>
  <c r="BK132" i="15"/>
  <c r="BK365" i="3"/>
  <c r="J208" i="3"/>
  <c r="BK353" i="3"/>
  <c r="BK220" i="3"/>
  <c r="BK336" i="3"/>
  <c r="J292" i="3"/>
  <c r="BK281" i="3"/>
  <c r="J443" i="3"/>
  <c r="J217" i="3"/>
  <c r="BK446" i="3"/>
  <c r="J283" i="3"/>
  <c r="J486" i="3"/>
  <c r="J340" i="3"/>
  <c r="J157" i="3"/>
  <c r="J338" i="3"/>
  <c r="BK447" i="3"/>
  <c r="J194" i="3"/>
  <c r="BK184" i="3"/>
  <c r="J442" i="3"/>
  <c r="J348" i="3"/>
  <c r="BK195" i="3"/>
  <c r="J351" i="3"/>
  <c r="J200" i="3"/>
  <c r="J276" i="4"/>
  <c r="J314" i="4"/>
  <c r="BK307" i="4"/>
  <c r="BK184" i="4"/>
  <c r="J358" i="4"/>
  <c r="BK228" i="4"/>
  <c r="J156" i="4"/>
  <c r="J250" i="4"/>
  <c r="J298" i="4"/>
  <c r="J295" i="4"/>
  <c r="J377" i="4"/>
  <c r="J300" i="4"/>
  <c r="J416" i="4"/>
  <c r="BK256" i="4"/>
  <c r="BK350" i="4"/>
  <c r="J179" i="4"/>
  <c r="BK242" i="4"/>
  <c r="BK367" i="4"/>
  <c r="J174" i="4"/>
  <c r="J186" i="4"/>
  <c r="BK326" i="4"/>
  <c r="J352" i="4"/>
  <c r="BK311" i="4"/>
  <c r="J332" i="5"/>
  <c r="J306" i="5"/>
  <c r="J318" i="5"/>
  <c r="J143" i="5"/>
  <c r="J302" i="5"/>
  <c r="J173" i="5"/>
  <c r="J256" i="5"/>
  <c r="J287" i="5"/>
  <c r="BK287" i="5"/>
  <c r="J165" i="6"/>
  <c r="J144" i="6"/>
  <c r="J175" i="6"/>
  <c r="BK155" i="6"/>
  <c r="J177" i="6"/>
  <c r="BK170" i="6"/>
  <c r="BK196" i="6"/>
  <c r="BK160" i="6"/>
  <c r="J155" i="6"/>
  <c r="J178" i="7"/>
  <c r="J259" i="7"/>
  <c r="J144" i="7"/>
  <c r="J257" i="7"/>
  <c r="BK299" i="7"/>
  <c r="J330" i="7"/>
  <c r="J201" i="7"/>
  <c r="BK251" i="7"/>
  <c r="J261" i="7"/>
  <c r="J159" i="7"/>
  <c r="J282" i="7"/>
  <c r="BK280" i="7"/>
  <c r="BK202" i="7"/>
  <c r="BK285" i="8"/>
  <c r="BK227" i="8"/>
  <c r="J187" i="8"/>
  <c r="J159" i="8"/>
  <c r="BK238" i="8"/>
  <c r="J192" i="8"/>
  <c r="BK281" i="8"/>
  <c r="BK171" i="8"/>
  <c r="BK230" i="8"/>
  <c r="BK267" i="8"/>
  <c r="J242" i="8"/>
  <c r="J291" i="8"/>
  <c r="BK216" i="8"/>
  <c r="J155" i="8"/>
  <c r="BK240" i="8"/>
  <c r="BK226" i="8"/>
  <c r="J200" i="8"/>
  <c r="BK128" i="8"/>
  <c r="J182" i="8"/>
  <c r="BK235" i="8"/>
  <c r="BK204" i="8"/>
  <c r="J285" i="8"/>
  <c r="J209" i="8"/>
  <c r="J207" i="8"/>
  <c r="BK159" i="8"/>
  <c r="BK254" i="8"/>
  <c r="J196" i="8"/>
  <c r="J248" i="8"/>
  <c r="J274" i="8"/>
  <c r="BK189" i="8"/>
  <c r="J204" i="9"/>
  <c r="J187" i="9"/>
  <c r="J125" i="9"/>
  <c r="J185" i="9"/>
  <c r="J178" i="9"/>
  <c r="J201" i="9"/>
  <c r="BK152" i="9"/>
  <c r="J131" i="9"/>
  <c r="BK180" i="9"/>
  <c r="BK168" i="9"/>
  <c r="J215" i="9"/>
  <c r="BK158" i="9"/>
  <c r="BK189" i="9"/>
  <c r="J163" i="10"/>
  <c r="BK168" i="10"/>
  <c r="BK184" i="10"/>
  <c r="BK192" i="10"/>
  <c r="BK165" i="10"/>
  <c r="BK134" i="10"/>
  <c r="BK198" i="10"/>
  <c r="J195" i="10"/>
  <c r="BK132" i="10"/>
  <c r="BK178" i="10"/>
  <c r="J184" i="10"/>
  <c r="BK176" i="10"/>
  <c r="J132" i="10"/>
  <c r="J172" i="11"/>
  <c r="J134" i="11"/>
  <c r="J151" i="11"/>
  <c r="J197" i="11"/>
  <c r="BK194" i="11"/>
  <c r="J167" i="11"/>
  <c r="BK201" i="11"/>
  <c r="BK196" i="11"/>
  <c r="BK156" i="11"/>
  <c r="J195" i="11"/>
  <c r="BK191" i="11"/>
  <c r="BK138" i="11"/>
  <c r="J164" i="11"/>
  <c r="BK164" i="11"/>
  <c r="BK207" i="12"/>
  <c r="BK237" i="12"/>
  <c r="J145" i="12"/>
  <c r="J166" i="12"/>
  <c r="J231" i="12"/>
  <c r="J240" i="12"/>
  <c r="J153" i="12"/>
  <c r="J217" i="12"/>
  <c r="BK212" i="12"/>
  <c r="J183" i="12"/>
  <c r="BK142" i="12"/>
  <c r="BK153" i="12"/>
  <c r="BK172" i="12"/>
  <c r="BK170" i="12"/>
  <c r="BK217" i="12"/>
  <c r="J201" i="12"/>
  <c r="J137" i="12"/>
  <c r="J222" i="12"/>
  <c r="J153" i="13"/>
  <c r="J146" i="13"/>
  <c r="J157" i="13"/>
  <c r="J127" i="13"/>
  <c r="J129" i="13"/>
  <c r="J325" i="14"/>
  <c r="J269" i="14"/>
  <c r="J317" i="14"/>
  <c r="J151" i="14"/>
  <c r="J187" i="14"/>
  <c r="J299" i="14"/>
  <c r="BK183" i="14"/>
  <c r="BK280" i="14"/>
  <c r="J316" i="14"/>
  <c r="J224" i="14"/>
  <c r="J273" i="14"/>
  <c r="J139" i="14"/>
  <c r="BK325" i="14"/>
  <c r="BK202" i="14"/>
  <c r="BK317" i="14"/>
  <c r="BK230" i="14"/>
  <c r="BK299" i="14"/>
  <c r="J172" i="14"/>
  <c r="BK258" i="14"/>
  <c r="J271" i="14"/>
  <c r="BK247" i="14"/>
  <c r="BK141" i="15"/>
  <c r="BK133" i="15"/>
  <c r="BK136" i="15"/>
  <c r="BK139" i="15"/>
  <c r="BK131" i="15"/>
  <c r="BK315" i="3"/>
  <c r="J186" i="3"/>
  <c r="J414" i="3"/>
  <c r="J298" i="3"/>
  <c r="BK351" i="3"/>
  <c r="J449" i="3"/>
  <c r="BK206" i="3"/>
  <c r="BK370" i="3"/>
  <c r="J368" i="3"/>
  <c r="BK265" i="3"/>
  <c r="BK379" i="3"/>
  <c r="BK194" i="3"/>
  <c r="BK475" i="3"/>
  <c r="BK374" i="3"/>
  <c r="BK362" i="3"/>
  <c r="BK412" i="3"/>
  <c r="J467" i="3"/>
  <c r="BK284" i="3"/>
  <c r="J324" i="3"/>
  <c r="BK386" i="3"/>
  <c r="BK345" i="3"/>
  <c r="J399" i="4"/>
  <c r="BK364" i="4"/>
  <c r="J149" i="4"/>
  <c r="BK181" i="4"/>
  <c r="J354" i="4"/>
  <c r="BK207" i="4"/>
  <c r="J368" i="4"/>
  <c r="J184" i="4"/>
  <c r="BK295" i="4"/>
  <c r="BK416" i="4"/>
  <c r="J342" i="4"/>
  <c r="J152" i="4"/>
  <c r="BK345" i="4"/>
  <c r="J421" i="4"/>
  <c r="BK329" i="4"/>
  <c r="BK422" i="4"/>
  <c r="BK381" i="4"/>
  <c r="BK217" i="4"/>
  <c r="J154" i="4"/>
  <c r="J294" i="4"/>
  <c r="BK344" i="4"/>
  <c r="BK240" i="4"/>
  <c r="BK339" i="4"/>
  <c r="J307" i="5"/>
  <c r="BK160" i="5"/>
  <c r="BK211" i="5"/>
  <c r="BK312" i="5"/>
  <c r="BK220" i="5"/>
  <c r="J299" i="5"/>
  <c r="BK277" i="5"/>
  <c r="BK182" i="5"/>
  <c r="J329" i="5"/>
  <c r="J259" i="5"/>
  <c r="BK165" i="5"/>
  <c r="BK275" i="5"/>
  <c r="J312" i="5"/>
  <c r="BK227" i="5"/>
  <c r="J257" i="5"/>
  <c r="BK322" i="5"/>
  <c r="J185" i="5"/>
  <c r="BK232" i="5"/>
  <c r="BK205" i="5"/>
  <c r="J217" i="5"/>
  <c r="J169" i="6"/>
  <c r="BK190" i="6"/>
  <c r="J160" i="6"/>
  <c r="BK194" i="6"/>
  <c r="BK138" i="6"/>
  <c r="J136" i="6"/>
  <c r="BK181" i="6"/>
  <c r="J152" i="6"/>
  <c r="J140" i="7"/>
  <c r="J293" i="7"/>
  <c r="BK302" i="7"/>
  <c r="J309" i="7"/>
  <c r="BK318" i="7"/>
  <c r="J137" i="7"/>
  <c r="J155" i="7"/>
  <c r="J206" i="7"/>
  <c r="BK291" i="7"/>
  <c r="J145" i="7"/>
  <c r="BK203" i="7"/>
  <c r="BK287" i="8"/>
  <c r="BK213" i="8"/>
  <c r="J136" i="8"/>
  <c r="J239" i="8"/>
  <c r="BK278" i="8"/>
  <c r="J190" i="8"/>
  <c r="J175" i="8"/>
  <c r="BK222" i="8"/>
  <c r="J229" i="8"/>
  <c r="BK258" i="8"/>
  <c r="J148" i="8"/>
  <c r="BK212" i="8"/>
  <c r="BK223" i="8"/>
  <c r="BK142" i="8"/>
  <c r="J184" i="8"/>
  <c r="BK251" i="8"/>
  <c r="J228" i="8"/>
  <c r="J203" i="8"/>
  <c r="J278" i="8"/>
  <c r="BK229" i="8"/>
  <c r="BK168" i="8"/>
  <c r="J193" i="8"/>
  <c r="BK262" i="8"/>
  <c r="BK234" i="8"/>
  <c r="J135" i="8"/>
  <c r="BK210" i="8"/>
  <c r="J246" i="8"/>
  <c r="BK129" i="8"/>
  <c r="J196" i="9"/>
  <c r="BK137" i="9"/>
  <c r="BK194" i="9"/>
  <c r="J183" i="9"/>
  <c r="BK212" i="9"/>
  <c r="J137" i="9"/>
  <c r="J160" i="9"/>
  <c r="J150" i="9"/>
  <c r="BK216" i="9"/>
  <c r="BK160" i="9"/>
  <c r="J158" i="9"/>
  <c r="J206" i="9"/>
  <c r="J185" i="11"/>
  <c r="BK151" i="11"/>
  <c r="BK161" i="11"/>
  <c r="J152" i="11"/>
  <c r="J157" i="11"/>
  <c r="BK170" i="11"/>
  <c r="J150" i="11"/>
  <c r="J208" i="12"/>
  <c r="J245" i="12"/>
  <c r="J238" i="12"/>
  <c r="BK243" i="12"/>
  <c r="J216" i="12"/>
  <c r="BK178" i="12"/>
  <c r="J198" i="12"/>
  <c r="J184" i="12"/>
  <c r="BK219" i="12"/>
  <c r="J162" i="12"/>
  <c r="BK197" i="12"/>
  <c r="BK177" i="12"/>
  <c r="J181" i="12"/>
  <c r="J207" i="12"/>
  <c r="J141" i="12"/>
  <c r="J292" i="14"/>
  <c r="J183" i="14"/>
  <c r="BK269" i="14"/>
  <c r="BK304" i="14"/>
  <c r="J265" i="14"/>
  <c r="J280" i="14"/>
  <c r="J205" i="14"/>
  <c r="J248" i="14"/>
  <c r="BK316" i="14"/>
  <c r="BK301" i="14"/>
  <c r="J322" i="14"/>
  <c r="J264" i="14"/>
  <c r="BK308" i="14"/>
  <c r="BK226" i="14"/>
  <c r="BK248" i="14"/>
  <c r="J270" i="14"/>
  <c r="BK200" i="14"/>
  <c r="BK129" i="15"/>
  <c r="J128" i="15"/>
  <c r="BK130" i="15"/>
  <c r="BK338" i="3"/>
  <c r="J193" i="3"/>
  <c r="J343" i="3"/>
  <c r="BK168" i="3"/>
  <c r="J311" i="3"/>
  <c r="J376" i="3"/>
  <c r="BK157" i="3"/>
  <c r="J281" i="3"/>
  <c r="BK171" i="3"/>
  <c r="BK298" i="3"/>
  <c r="BK487" i="3"/>
  <c r="J303" i="3"/>
  <c r="BK186" i="3"/>
  <c r="J451" i="3"/>
  <c r="J386" i="3"/>
  <c r="J465" i="3"/>
  <c r="J408" i="3"/>
  <c r="J147" i="3"/>
  <c r="J367" i="3"/>
  <c r="BK307" i="3"/>
  <c r="J174" i="3"/>
  <c r="BK262" i="4"/>
  <c r="J402" i="4"/>
  <c r="J237" i="4"/>
  <c r="J356" i="4"/>
  <c r="J161" i="4"/>
  <c r="J267" i="4"/>
  <c r="BK401" i="4"/>
  <c r="J390" i="4"/>
  <c r="BK421" i="4"/>
  <c r="J324" i="4"/>
  <c r="BK426" i="4"/>
  <c r="J403" i="4"/>
  <c r="J327" i="4"/>
  <c r="J404" i="4"/>
  <c r="J412" i="4"/>
  <c r="J322" i="4"/>
  <c r="BK392" i="4"/>
  <c r="BK338" i="4"/>
  <c r="BK267" i="4"/>
  <c r="BK334" i="4"/>
  <c r="BK377" i="4"/>
  <c r="BK170" i="4"/>
  <c r="J209" i="5"/>
  <c r="J232" i="5"/>
  <c r="J315" i="5"/>
  <c r="J251" i="5"/>
  <c r="J281" i="5"/>
  <c r="BK255" i="5"/>
  <c r="J152" i="5"/>
  <c r="BK299" i="5"/>
  <c r="BK241" i="5"/>
  <c r="BK324" i="5"/>
  <c r="BK195" i="5"/>
  <c r="J304" i="5"/>
  <c r="BK293" i="5"/>
  <c r="BK173" i="5"/>
  <c r="BK247" i="5"/>
  <c r="BK326" i="5"/>
  <c r="J198" i="5"/>
  <c r="J225" i="5"/>
  <c r="BK199" i="6"/>
  <c r="BK188" i="6"/>
  <c r="BK198" i="6"/>
  <c r="J181" i="6"/>
  <c r="J141" i="6"/>
  <c r="BK151" i="7"/>
  <c r="J290" i="7"/>
  <c r="BK268" i="8"/>
  <c r="J195" i="8"/>
  <c r="BK163" i="8"/>
  <c r="BK253" i="8"/>
  <c r="J177" i="8"/>
  <c r="J231" i="8"/>
  <c r="BK151" i="8"/>
  <c r="J142" i="8"/>
  <c r="BK273" i="8"/>
  <c r="BK288" i="8"/>
  <c r="BK197" i="8"/>
  <c r="J173" i="8"/>
  <c r="BK211" i="8"/>
  <c r="BK215" i="8"/>
  <c r="BK132" i="8"/>
  <c r="J204" i="8"/>
  <c r="J283" i="8"/>
  <c r="J216" i="8"/>
  <c r="J163" i="8"/>
  <c r="J252" i="8"/>
  <c r="J154" i="8"/>
  <c r="J166" i="8"/>
  <c r="J250" i="8"/>
  <c r="BK157" i="8"/>
  <c r="BK224" i="8"/>
  <c r="J256" i="8"/>
  <c r="J152" i="8"/>
  <c r="J195" i="9"/>
  <c r="J135" i="9"/>
  <c r="J184" i="9"/>
  <c r="J126" i="9"/>
  <c r="J167" i="9"/>
  <c r="BK214" i="9"/>
  <c r="BK208" i="9"/>
  <c r="J216" i="9"/>
  <c r="BK157" i="9"/>
  <c r="J152" i="9"/>
  <c r="BK197" i="11"/>
  <c r="J189" i="11"/>
  <c r="BK158" i="11"/>
  <c r="J156" i="11"/>
  <c r="J174" i="11"/>
  <c r="BK134" i="11"/>
  <c r="BK155" i="11"/>
  <c r="BK169" i="12"/>
  <c r="J235" i="12"/>
  <c r="BK199" i="12"/>
  <c r="J239" i="12"/>
  <c r="J242" i="12"/>
  <c r="BK190" i="12"/>
  <c r="J214" i="12"/>
  <c r="BK239" i="12"/>
  <c r="J163" i="12"/>
  <c r="BK140" i="12"/>
  <c r="BK205" i="12"/>
  <c r="BK194" i="12"/>
  <c r="J219" i="12"/>
  <c r="BK180" i="12"/>
  <c r="J177" i="12"/>
  <c r="J150" i="12"/>
  <c r="J133" i="13"/>
  <c r="BK133" i="13"/>
  <c r="BK146" i="13"/>
  <c r="BK154" i="13"/>
  <c r="J130" i="13"/>
  <c r="BK139" i="13"/>
  <c r="J321" i="14"/>
  <c r="BK282" i="14"/>
  <c r="BK170" i="14"/>
  <c r="BK252" i="14"/>
  <c r="BK155" i="14"/>
  <c r="BK245" i="14"/>
  <c r="BK292" i="14"/>
  <c r="BK176" i="14"/>
  <c r="J279" i="14"/>
  <c r="J305" i="14"/>
  <c r="BK215" i="14"/>
  <c r="J268" i="14"/>
  <c r="J313" i="14"/>
  <c r="J281" i="14"/>
  <c r="BK192" i="14"/>
  <c r="BK303" i="14"/>
  <c r="BK224" i="14"/>
  <c r="BK139" i="14"/>
  <c r="J297" i="14"/>
  <c r="J218" i="14"/>
  <c r="J247" i="14"/>
  <c r="J160" i="14"/>
  <c r="BK135" i="15"/>
  <c r="J141" i="15"/>
  <c r="BK140" i="15"/>
  <c r="BK128" i="15"/>
  <c r="AS97" i="1"/>
  <c r="J135" i="2"/>
  <c r="BK123" i="2"/>
  <c r="J329" i="3"/>
  <c r="J197" i="3"/>
  <c r="J358" i="3"/>
  <c r="BK210" i="3"/>
  <c r="J327" i="3"/>
  <c r="BK407" i="3"/>
  <c r="BK204" i="3"/>
  <c r="BK368" i="3"/>
  <c r="J206" i="3"/>
  <c r="J365" i="3"/>
  <c r="BK286" i="3"/>
  <c r="BK443" i="3"/>
  <c r="BK290" i="3"/>
  <c r="J154" i="3"/>
  <c r="J377" i="3"/>
  <c r="BK471" i="3"/>
  <c r="BK177" i="3"/>
  <c r="J220" i="3"/>
  <c r="J410" i="3"/>
  <c r="J405" i="3"/>
  <c r="J383" i="3"/>
  <c r="BK334" i="3"/>
  <c r="BK208" i="3"/>
  <c r="BK368" i="4"/>
  <c r="BK204" i="4"/>
  <c r="J242" i="4"/>
  <c r="J247" i="4"/>
  <c r="J392" i="4"/>
  <c r="J344" i="4"/>
  <c r="BK164" i="4"/>
  <c r="BK324" i="4"/>
  <c r="J181" i="4"/>
  <c r="J258" i="4"/>
  <c r="J445" i="4"/>
  <c r="BK397" i="4"/>
  <c r="BK247" i="4"/>
  <c r="J307" i="4"/>
  <c r="J182" i="4"/>
  <c r="J339" i="4"/>
  <c r="J414" i="4"/>
  <c r="J423" i="4"/>
  <c r="BK354" i="4"/>
  <c r="J158" i="4"/>
  <c r="BK348" i="4"/>
  <c r="J331" i="4"/>
  <c r="J373" i="4"/>
  <c r="J309" i="4"/>
  <c r="BK366" i="4"/>
  <c r="BK156" i="4"/>
  <c r="BK223" i="5"/>
  <c r="BK314" i="5"/>
  <c r="J169" i="5"/>
  <c r="J241" i="5"/>
  <c r="BK249" i="5"/>
  <c r="J288" i="5"/>
  <c r="BK290" i="5"/>
  <c r="BK234" i="5"/>
  <c r="J150" i="5"/>
  <c r="J285" i="5"/>
  <c r="J238" i="5"/>
  <c r="BK302" i="5"/>
  <c r="J314" i="5"/>
  <c r="BK143" i="5"/>
  <c r="BK217" i="5"/>
  <c r="J290" i="5"/>
  <c r="BK236" i="5"/>
  <c r="BK295" i="5"/>
  <c r="J206" i="5"/>
  <c r="J201" i="5"/>
  <c r="BK270" i="5"/>
  <c r="BK164" i="5"/>
  <c r="BK169" i="6"/>
  <c r="BK192" i="6"/>
  <c r="BK152" i="6"/>
  <c r="J198" i="6"/>
  <c r="BK147" i="6"/>
  <c r="J158" i="6"/>
  <c r="J190" i="6"/>
  <c r="BK165" i="6"/>
  <c r="J157" i="6"/>
  <c r="BK182" i="7"/>
  <c r="BK309" i="7"/>
  <c r="BK206" i="7"/>
  <c r="BK258" i="7"/>
  <c r="BK293" i="7"/>
  <c r="BK286" i="7"/>
  <c r="BK330" i="7"/>
  <c r="J314" i="7"/>
  <c r="BK205" i="7"/>
  <c r="BK304" i="7"/>
  <c r="J197" i="7"/>
  <c r="BK290" i="7"/>
  <c r="J151" i="7"/>
  <c r="BK244" i="8"/>
  <c r="BK214" i="8"/>
  <c r="BK172" i="8"/>
  <c r="J281" i="8"/>
  <c r="J249" i="8"/>
  <c r="BK175" i="8"/>
  <c r="J270" i="8"/>
  <c r="BK170" i="8"/>
  <c r="BK231" i="8"/>
  <c r="J275" i="8"/>
  <c r="J265" i="8"/>
  <c r="J199" i="8"/>
  <c r="BK277" i="8"/>
  <c r="BK202" i="8"/>
  <c r="J174" i="8"/>
  <c r="BK270" i="8"/>
  <c r="J255" i="8"/>
  <c r="BK167" i="8"/>
  <c r="J287" i="8"/>
  <c r="BK183" i="8"/>
  <c r="BK245" i="8"/>
  <c r="J217" i="8"/>
  <c r="J165" i="8"/>
  <c r="J257" i="8"/>
  <c r="J223" i="8"/>
  <c r="J140" i="8"/>
  <c r="J264" i="8"/>
  <c r="BK249" i="8"/>
  <c r="J198" i="8"/>
  <c r="J225" i="8"/>
  <c r="J272" i="8"/>
  <c r="BK133" i="8"/>
  <c r="J198" i="9"/>
  <c r="BK172" i="9"/>
  <c r="BK198" i="9"/>
  <c r="BK187" i="9"/>
  <c r="J128" i="9"/>
  <c r="J182" i="9"/>
  <c r="BK126" i="9"/>
  <c r="BK145" i="9"/>
  <c r="BK211" i="9"/>
  <c r="J190" i="9"/>
  <c r="J213" i="9"/>
  <c r="J180" i="9"/>
  <c r="J157" i="9"/>
  <c r="BK195" i="9"/>
  <c r="J176" i="10"/>
  <c r="J167" i="10"/>
  <c r="BK182" i="10"/>
  <c r="BK181" i="10"/>
  <c r="BK163" i="10"/>
  <c r="J138" i="10"/>
  <c r="BK200" i="10"/>
  <c r="J199" i="10"/>
  <c r="J173" i="10"/>
  <c r="J181" i="10"/>
  <c r="J160" i="10"/>
  <c r="J174" i="10"/>
  <c r="J151" i="10"/>
  <c r="BK136" i="10"/>
  <c r="BK173" i="11"/>
  <c r="J158" i="11"/>
  <c r="J137" i="11"/>
  <c r="BK181" i="11"/>
  <c r="J188" i="11"/>
  <c r="BK200" i="11"/>
  <c r="J143" i="11"/>
  <c r="J193" i="11"/>
  <c r="BK157" i="11"/>
  <c r="BK143" i="11"/>
  <c r="J186" i="11"/>
  <c r="BK141" i="11"/>
  <c r="BK160" i="11"/>
  <c r="BK167" i="11"/>
  <c r="J173" i="11"/>
  <c r="BK210" i="12"/>
  <c r="BK203" i="12"/>
  <c r="BK236" i="12"/>
  <c r="BK163" i="12"/>
  <c r="J174" i="12"/>
  <c r="J236" i="12"/>
  <c r="BK211" i="12"/>
  <c r="J195" i="12"/>
  <c r="J233" i="12"/>
  <c r="BK195" i="12"/>
  <c r="J194" i="12"/>
  <c r="BK220" i="12"/>
  <c r="J234" i="12"/>
  <c r="BK198" i="12"/>
  <c r="BK215" i="12"/>
  <c r="BK213" i="12"/>
  <c r="J218" i="12"/>
  <c r="BK202" i="12"/>
  <c r="BK139" i="12"/>
  <c r="BK162" i="12"/>
  <c r="BK145" i="12"/>
  <c r="J160" i="13"/>
  <c r="BK160" i="13"/>
  <c r="BK142" i="13"/>
  <c r="J126" i="13"/>
  <c r="BK128" i="13"/>
  <c r="J137" i="13"/>
  <c r="BK131" i="13"/>
  <c r="J285" i="14"/>
  <c r="J232" i="14"/>
  <c r="J261" i="14"/>
  <c r="BK294" i="14"/>
  <c r="BK261" i="14"/>
  <c r="J185" i="14"/>
  <c r="BK251" i="14"/>
  <c r="J287" i="14"/>
  <c r="J276" i="14"/>
  <c r="J174" i="14"/>
  <c r="BK262" i="14"/>
  <c r="BK327" i="14"/>
  <c r="BK146" i="14"/>
  <c r="J309" i="14"/>
  <c r="BK218" i="14"/>
  <c r="BK160" i="14"/>
  <c r="BK306" i="14"/>
  <c r="J215" i="14"/>
  <c r="BK157" i="14"/>
  <c r="BK279" i="14"/>
  <c r="J318" i="14"/>
  <c r="BK256" i="14"/>
  <c r="J196" i="14"/>
  <c r="J194" i="14"/>
  <c r="BK151" i="14"/>
  <c r="J137" i="15"/>
  <c r="J135" i="15"/>
  <c r="BK138" i="15"/>
  <c r="J138" i="15"/>
  <c r="BK125" i="15"/>
  <c r="J126" i="15"/>
  <c r="BK147" i="2"/>
  <c r="BK129" i="2"/>
  <c r="J129" i="2"/>
  <c r="BK405" i="3"/>
  <c r="BK214" i="3"/>
  <c r="BK153" i="3"/>
  <c r="BK327" i="3"/>
  <c r="J164" i="3"/>
  <c r="J307" i="3"/>
  <c r="J290" i="3"/>
  <c r="J372" i="3"/>
  <c r="J263" i="3"/>
  <c r="J315" i="3"/>
  <c r="J475" i="3"/>
  <c r="J334" i="3"/>
  <c r="J487" i="3"/>
  <c r="J350" i="3"/>
  <c r="J379" i="3"/>
  <c r="BK408" i="3"/>
  <c r="J181" i="3"/>
  <c r="J151" i="3"/>
  <c r="J319" i="3"/>
  <c r="J381" i="3"/>
  <c r="J265" i="3"/>
  <c r="J401" i="4"/>
  <c r="BK288" i="4"/>
  <c r="BK276" i="4"/>
  <c r="BK299" i="4"/>
  <c r="BK179" i="4"/>
  <c r="BK390" i="4"/>
  <c r="BK292" i="4"/>
  <c r="BK166" i="4"/>
  <c r="J316" i="4"/>
  <c r="BK177" i="4"/>
  <c r="BK274" i="4"/>
  <c r="J311" i="4"/>
  <c r="J407" i="4"/>
  <c r="J370" i="4"/>
  <c r="BK447" i="4"/>
  <c r="J304" i="4"/>
  <c r="J444" i="4"/>
  <c r="J364" i="4"/>
  <c r="BK249" i="4"/>
  <c r="BK402" i="4"/>
  <c r="BK395" i="4"/>
  <c r="J336" i="4"/>
  <c r="J188" i="4"/>
  <c r="J272" i="4"/>
  <c r="BK346" i="4"/>
  <c r="J318" i="4"/>
  <c r="J170" i="4"/>
  <c r="J333" i="4"/>
  <c r="BK372" i="4"/>
  <c r="J230" i="4"/>
  <c r="BK198" i="5"/>
  <c r="BK297" i="5"/>
  <c r="J249" i="5"/>
  <c r="BK251" i="5"/>
  <c r="BK306" i="5"/>
  <c r="BK162" i="5"/>
  <c r="BK318" i="5"/>
  <c r="J175" i="5"/>
  <c r="BK233" i="5"/>
  <c r="BK281" i="5"/>
  <c r="BK288" i="5"/>
  <c r="BK200" i="6"/>
  <c r="J149" i="6"/>
  <c r="BK186" i="6"/>
  <c r="BK154" i="6"/>
  <c r="BK202" i="6"/>
  <c r="J173" i="6"/>
  <c r="BK164" i="6"/>
  <c r="BK179" i="6"/>
  <c r="BK157" i="6"/>
  <c r="J312" i="7"/>
  <c r="BK158" i="7"/>
  <c r="BK248" i="7"/>
  <c r="BK147" i="7"/>
  <c r="J143" i="7"/>
  <c r="BK288" i="7"/>
  <c r="BK184" i="7"/>
  <c r="BK282" i="7"/>
  <c r="J295" i="7"/>
  <c r="J286" i="7"/>
  <c r="BK178" i="7"/>
  <c r="BK154" i="7"/>
  <c r="BK259" i="7"/>
  <c r="BK144" i="7"/>
  <c r="BK253" i="7"/>
  <c r="J289" i="8"/>
  <c r="BK220" i="8"/>
  <c r="BK173" i="8"/>
  <c r="J132" i="8"/>
  <c r="J258" i="8"/>
  <c r="J213" i="8"/>
  <c r="BK149" i="8"/>
  <c r="J247" i="8"/>
  <c r="BK154" i="8"/>
  <c r="BK174" i="8"/>
  <c r="J234" i="8"/>
  <c r="J240" i="8"/>
  <c r="BK188" i="8"/>
  <c r="BK217" i="8"/>
  <c r="BK176" i="8"/>
  <c r="BK246" i="8"/>
  <c r="BK201" i="8"/>
  <c r="BK284" i="8"/>
  <c r="J167" i="8"/>
  <c r="J241" i="8"/>
  <c r="BK209" i="8"/>
  <c r="J137" i="8"/>
  <c r="J244" i="8"/>
  <c r="J181" i="8"/>
  <c r="BK275" i="8"/>
  <c r="BK255" i="8"/>
  <c r="J185" i="8"/>
  <c r="J254" i="8"/>
  <c r="BK198" i="8"/>
  <c r="BK219" i="8"/>
  <c r="BK215" i="9"/>
  <c r="J194" i="9"/>
  <c r="BK206" i="9"/>
  <c r="BK161" i="9"/>
  <c r="BK125" i="9"/>
  <c r="J174" i="9"/>
  <c r="BK204" i="9"/>
  <c r="J193" i="9"/>
  <c r="BK200" i="9"/>
  <c r="J166" i="9"/>
  <c r="BK184" i="9"/>
  <c r="BK210" i="9"/>
  <c r="BK135" i="9"/>
  <c r="J180" i="10"/>
  <c r="J179" i="10"/>
  <c r="BK162" i="10"/>
  <c r="BK180" i="10"/>
  <c r="J186" i="10"/>
  <c r="J190" i="10"/>
  <c r="J140" i="10"/>
  <c r="BK170" i="10"/>
  <c r="J134" i="10"/>
  <c r="BK173" i="10"/>
  <c r="J165" i="10"/>
  <c r="J143" i="10"/>
  <c r="BK174" i="11"/>
  <c r="J160" i="11"/>
  <c r="J181" i="11"/>
  <c r="J196" i="11"/>
  <c r="J180" i="11"/>
  <c r="J145" i="11"/>
  <c r="BK168" i="11"/>
  <c r="J191" i="11"/>
  <c r="J187" i="11"/>
  <c r="BK142" i="11"/>
  <c r="J142" i="11"/>
  <c r="BK177" i="11"/>
  <c r="BK223" i="12"/>
  <c r="J178" i="12"/>
  <c r="J204" i="12"/>
  <c r="BK234" i="12"/>
  <c r="J165" i="12"/>
  <c r="J223" i="12"/>
  <c r="J199" i="12"/>
  <c r="J212" i="12"/>
  <c r="BK192" i="12"/>
  <c r="BK225" i="12"/>
  <c r="BK141" i="12"/>
  <c r="BK196" i="12"/>
  <c r="BK226" i="12"/>
  <c r="BK229" i="12"/>
  <c r="BK214" i="12"/>
  <c r="BK181" i="12"/>
  <c r="BK168" i="12"/>
  <c r="J164" i="12"/>
  <c r="J131" i="13"/>
  <c r="J155" i="13"/>
  <c r="BK141" i="13"/>
  <c r="BK134" i="13"/>
  <c r="BK140" i="13"/>
  <c r="J294" i="14"/>
  <c r="J230" i="14"/>
  <c r="J258" i="14"/>
  <c r="J170" i="14"/>
  <c r="BK266" i="14"/>
  <c r="J306" i="14"/>
  <c r="J178" i="14"/>
  <c r="J275" i="14"/>
  <c r="J284" i="14"/>
  <c r="J200" i="14"/>
  <c r="J228" i="14"/>
  <c r="J252" i="14"/>
  <c r="J319" i="14"/>
  <c r="BK255" i="14"/>
  <c r="BK185" i="14"/>
  <c r="J245" i="14"/>
  <c r="J274" i="14"/>
  <c r="J155" i="14"/>
  <c r="J198" i="14"/>
  <c r="J140" i="15"/>
  <c r="J133" i="15"/>
  <c r="BK126" i="15"/>
  <c r="BK123" i="15"/>
  <c r="J132" i="2"/>
  <c r="BK132" i="2"/>
  <c r="J147" i="2"/>
  <c r="BK141" i="2"/>
  <c r="BK138" i="2"/>
  <c r="BK489" i="3"/>
  <c r="BK332" i="3"/>
  <c r="J191" i="3"/>
  <c r="BK442" i="3"/>
  <c r="BK317" i="3"/>
  <c r="BK465" i="3"/>
  <c r="BK309" i="3"/>
  <c r="BK147" i="3"/>
  <c r="BK263" i="3"/>
  <c r="J374" i="3"/>
  <c r="BK289" i="3"/>
  <c r="BK181" i="3"/>
  <c r="BK360" i="3"/>
  <c r="J190" i="3"/>
  <c r="BK381" i="3"/>
  <c r="J195" i="3"/>
  <c r="J153" i="3"/>
  <c r="BK451" i="3"/>
  <c r="J210" i="3"/>
  <c r="BK296" i="4"/>
  <c r="J360" i="4"/>
  <c r="BK225" i="4"/>
  <c r="J274" i="4"/>
  <c r="BK399" i="4"/>
  <c r="J345" i="4"/>
  <c r="J204" i="4"/>
  <c r="BK370" i="4"/>
  <c r="BK182" i="4"/>
  <c r="J262" i="4"/>
  <c r="J338" i="4"/>
  <c r="J426" i="4"/>
  <c r="J379" i="4"/>
  <c r="BK327" i="4"/>
  <c r="BK445" i="4"/>
  <c r="J350" i="4"/>
  <c r="J425" i="4"/>
  <c r="BK330" i="4"/>
  <c r="J177" i="4"/>
  <c r="J243" i="4"/>
  <c r="J254" i="4"/>
  <c r="J397" i="4"/>
  <c r="BK145" i="4"/>
  <c r="J329" i="4"/>
  <c r="BK174" i="4"/>
  <c r="BK322" i="4"/>
  <c r="J395" i="4"/>
  <c r="J362" i="4"/>
  <c r="J309" i="5"/>
  <c r="J195" i="5"/>
  <c r="J233" i="5"/>
  <c r="BK245" i="5"/>
  <c r="BK257" i="5"/>
  <c r="BK310" i="5"/>
  <c r="J245" i="5"/>
  <c r="BK158" i="5"/>
  <c r="J322" i="5"/>
  <c r="J275" i="5"/>
  <c r="BK209" i="5"/>
  <c r="BK152" i="5"/>
  <c r="BK265" i="5"/>
  <c r="BK332" i="5"/>
  <c r="J193" i="5"/>
  <c r="BK222" i="5"/>
  <c r="J158" i="5"/>
  <c r="J253" i="5"/>
  <c r="BK167" i="5"/>
  <c r="BK229" i="5"/>
  <c r="BK196" i="5"/>
  <c r="BK304" i="5"/>
  <c r="BK169" i="5"/>
  <c r="J163" i="6"/>
  <c r="J196" i="6"/>
  <c r="BK161" i="6"/>
  <c r="BK149" i="6"/>
  <c r="J179" i="6"/>
  <c r="BK175" i="6"/>
  <c r="J202" i="6"/>
  <c r="J186" i="6"/>
  <c r="BK140" i="6"/>
  <c r="J184" i="7"/>
  <c r="BK298" i="7"/>
  <c r="BK155" i="7"/>
  <c r="J255" i="7"/>
  <c r="J302" i="7"/>
  <c r="BK148" i="7"/>
  <c r="J202" i="7"/>
  <c r="BK244" i="7"/>
  <c r="BK161" i="7"/>
  <c r="J298" i="7"/>
  <c r="J244" i="7"/>
  <c r="BK262" i="7"/>
  <c r="J148" i="7"/>
  <c r="BK283" i="8"/>
  <c r="J222" i="8"/>
  <c r="BK177" i="8"/>
  <c r="BK139" i="8"/>
  <c r="J260" i="8"/>
  <c r="J237" i="8"/>
  <c r="BK180" i="8"/>
  <c r="BK271" i="8"/>
  <c r="J189" i="8"/>
  <c r="BK143" i="8"/>
  <c r="J169" i="8"/>
  <c r="J238" i="8"/>
  <c r="BK264" i="8"/>
  <c r="BK289" i="8"/>
  <c r="J218" i="8"/>
  <c r="J179" i="8"/>
  <c r="J253" i="8"/>
  <c r="BK207" i="8"/>
  <c r="J268" i="8"/>
  <c r="J172" i="8"/>
  <c r="J232" i="8"/>
  <c r="J208" i="8"/>
  <c r="J134" i="8"/>
  <c r="BK250" i="8"/>
  <c r="BK152" i="8"/>
  <c r="BK192" i="8"/>
  <c r="J273" i="8"/>
  <c r="BK252" i="8"/>
  <c r="J162" i="8"/>
  <c r="J226" i="8"/>
  <c r="J197" i="8"/>
  <c r="BK218" i="8"/>
  <c r="BK188" i="9"/>
  <c r="J181" i="9"/>
  <c r="BK202" i="9"/>
  <c r="BK153" i="9"/>
  <c r="J173" i="9"/>
  <c r="J154" i="9"/>
  <c r="BK176" i="9"/>
  <c r="BK155" i="9"/>
  <c r="BK156" i="9"/>
  <c r="J212" i="9"/>
  <c r="J188" i="9"/>
  <c r="J210" i="9"/>
  <c r="J162" i="10"/>
  <c r="J168" i="10"/>
  <c r="BK174" i="10"/>
  <c r="J161" i="10"/>
  <c r="J136" i="10"/>
  <c r="BK167" i="10"/>
  <c r="J192" i="10"/>
  <c r="BK199" i="10"/>
  <c r="BK172" i="10"/>
  <c r="BK175" i="10"/>
  <c r="BK138" i="10"/>
  <c r="BK147" i="10"/>
  <c r="BK193" i="11"/>
  <c r="J171" i="11"/>
  <c r="BK189" i="11"/>
  <c r="J200" i="11"/>
  <c r="BK169" i="11"/>
  <c r="J175" i="11"/>
  <c r="BK198" i="11"/>
  <c r="BK186" i="11"/>
  <c r="BK184" i="11"/>
  <c r="J184" i="11"/>
  <c r="BK185" i="11"/>
  <c r="BK171" i="11"/>
  <c r="J138" i="11"/>
  <c r="J165" i="11"/>
  <c r="J206" i="12"/>
  <c r="BK191" i="12"/>
  <c r="BK189" i="12"/>
  <c r="BK240" i="12"/>
  <c r="J224" i="12"/>
  <c r="J186" i="12"/>
  <c r="BK224" i="12"/>
  <c r="BK245" i="12"/>
  <c r="BK182" i="12"/>
  <c r="BK183" i="12"/>
  <c r="J229" i="12"/>
  <c r="BK137" i="12"/>
  <c r="J172" i="12"/>
  <c r="J220" i="12"/>
  <c r="BK179" i="12"/>
  <c r="BK166" i="12"/>
  <c r="J213" i="12"/>
  <c r="BK135" i="13"/>
  <c r="BK130" i="13"/>
  <c r="BK127" i="13"/>
  <c r="BK153" i="13"/>
  <c r="J142" i="13"/>
  <c r="J136" i="13"/>
  <c r="J327" i="14"/>
  <c r="J283" i="14"/>
  <c r="BK198" i="14"/>
  <c r="J259" i="14"/>
  <c r="BK187" i="14"/>
  <c r="J202" i="14"/>
  <c r="J303" i="14"/>
  <c r="BK228" i="14"/>
  <c r="BK194" i="14"/>
  <c r="J266" i="14"/>
  <c r="BK174" i="14"/>
  <c r="J157" i="14"/>
  <c r="BK239" i="14"/>
  <c r="J164" i="14"/>
  <c r="J134" i="15"/>
  <c r="BK316" i="3"/>
  <c r="BK190" i="3"/>
  <c r="J444" i="3"/>
  <c r="J294" i="3"/>
  <c r="J362" i="3"/>
  <c r="J316" i="3"/>
  <c r="BK191" i="3"/>
  <c r="BK340" i="3"/>
  <c r="BK151" i="3"/>
  <c r="BK324" i="3"/>
  <c r="BK174" i="3"/>
  <c r="BK350" i="3"/>
  <c r="BK155" i="3"/>
  <c r="BK376" i="3"/>
  <c r="BK301" i="3"/>
  <c r="J188" i="3"/>
  <c r="BK470" i="3"/>
  <c r="BK348" i="3"/>
  <c r="BK486" i="3"/>
  <c r="BK361" i="3"/>
  <c r="BK410" i="3"/>
  <c r="BK305" i="3"/>
  <c r="BK449" i="3"/>
  <c r="BK294" i="3"/>
  <c r="J407" i="3"/>
  <c r="BK303" i="3"/>
  <c r="BK363" i="3"/>
  <c r="BK358" i="3"/>
  <c r="BK283" i="3"/>
  <c r="BK217" i="3"/>
  <c r="BK379" i="4"/>
  <c r="BK272" i="4"/>
  <c r="BK152" i="4"/>
  <c r="J225" i="4"/>
  <c r="BK352" i="4"/>
  <c r="BK168" i="4"/>
  <c r="BK318" i="4"/>
  <c r="J168" i="4"/>
  <c r="BK154" i="4"/>
  <c r="J432" i="4"/>
  <c r="J346" i="4"/>
  <c r="BK243" i="4"/>
  <c r="BK423" i="4"/>
  <c r="BK294" i="4"/>
  <c r="BK358" i="4"/>
  <c r="BK407" i="4"/>
  <c r="BK149" i="4"/>
  <c r="J335" i="4"/>
  <c r="BK403" i="4"/>
  <c r="BK356" i="4"/>
  <c r="J330" i="4"/>
  <c r="J153" i="4"/>
  <c r="BK314" i="4"/>
  <c r="BK375" i="4"/>
  <c r="BK316" i="5"/>
  <c r="BK201" i="5"/>
  <c r="J255" i="5"/>
  <c r="J247" i="5"/>
  <c r="BK253" i="5"/>
  <c r="J155" i="5"/>
  <c r="J160" i="5"/>
  <c r="J273" i="5"/>
  <c r="J164" i="5"/>
  <c r="BK243" i="5"/>
  <c r="J222" i="5"/>
  <c r="J220" i="5"/>
  <c r="BK329" i="5"/>
  <c r="J190" i="5"/>
  <c r="J293" i="5"/>
  <c r="J205" i="5"/>
  <c r="BK148" i="5"/>
  <c r="BK175" i="5"/>
  <c r="J170" i="6"/>
  <c r="J194" i="6"/>
  <c r="BK163" i="6"/>
  <c r="J203" i="6"/>
  <c r="J140" i="6"/>
  <c r="J147" i="6"/>
  <c r="BK173" i="6"/>
  <c r="BK167" i="6"/>
  <c r="J318" i="7"/>
  <c r="J328" i="7"/>
  <c r="J205" i="7"/>
  <c r="BK312" i="7"/>
  <c r="BK303" i="7"/>
  <c r="BK180" i="7"/>
  <c r="J253" i="7"/>
  <c r="J307" i="7"/>
  <c r="BK143" i="7"/>
  <c r="J161" i="7"/>
  <c r="BK163" i="7"/>
  <c r="J288" i="7"/>
  <c r="J258" i="7"/>
  <c r="J154" i="7"/>
  <c r="BK237" i="8"/>
  <c r="J221" i="8"/>
  <c r="BK182" i="8"/>
  <c r="BK160" i="8"/>
  <c r="J261" i="8"/>
  <c r="J205" i="8"/>
  <c r="J284" i="8"/>
  <c r="J227" i="8"/>
  <c r="J160" i="8"/>
  <c r="J277" i="8"/>
  <c r="BK263" i="8"/>
  <c r="BK137" i="8"/>
  <c r="BK228" i="8"/>
  <c r="BK193" i="8"/>
  <c r="BK136" i="8"/>
  <c r="J157" i="8"/>
  <c r="J210" i="8"/>
  <c r="BK131" i="8"/>
  <c r="BK206" i="8"/>
  <c r="J176" i="8"/>
  <c r="J243" i="8"/>
  <c r="J211" i="8"/>
  <c r="BK162" i="8"/>
  <c r="BK256" i="8"/>
  <c r="J224" i="8"/>
  <c r="J151" i="8"/>
  <c r="J183" i="8"/>
  <c r="J263" i="8"/>
  <c r="BK247" i="8"/>
  <c r="J186" i="8"/>
  <c r="BK134" i="8"/>
  <c r="J215" i="8"/>
  <c r="BK140" i="8"/>
  <c r="J220" i="8"/>
  <c r="BK186" i="8"/>
  <c r="J208" i="9"/>
  <c r="BK174" i="9"/>
  <c r="BK199" i="9"/>
  <c r="BK183" i="9"/>
  <c r="J172" i="9"/>
  <c r="BK203" i="9"/>
  <c r="BK133" i="9"/>
  <c r="BK213" i="9"/>
  <c r="J153" i="9"/>
  <c r="J186" i="9"/>
  <c r="J207" i="9"/>
  <c r="J164" i="9"/>
  <c r="J205" i="9"/>
  <c r="BK201" i="9"/>
  <c r="J197" i="9"/>
  <c r="BK193" i="9"/>
  <c r="BK191" i="9"/>
  <c r="BK205" i="9"/>
  <c r="J199" i="9"/>
  <c r="BK177" i="9"/>
  <c r="J175" i="9"/>
  <c r="BK169" i="9"/>
  <c r="J168" i="9"/>
  <c r="BK149" i="9"/>
  <c r="J146" i="9"/>
  <c r="BK144" i="9"/>
  <c r="BK143" i="9"/>
  <c r="J191" i="9"/>
  <c r="BK171" i="9"/>
  <c r="BK163" i="9"/>
  <c r="BK162" i="9"/>
  <c r="J156" i="9"/>
  <c r="BK154" i="9"/>
  <c r="BK150" i="9"/>
  <c r="BK146" i="9"/>
  <c r="J145" i="9"/>
  <c r="J144" i="9"/>
  <c r="J143" i="9"/>
  <c r="J140" i="9"/>
  <c r="J133" i="9"/>
  <c r="BK131" i="9"/>
  <c r="BK207" i="9"/>
  <c r="J203" i="9"/>
  <c r="J202" i="9"/>
  <c r="J189" i="9"/>
  <c r="BK173" i="9"/>
  <c r="BK165" i="9"/>
  <c r="BK164" i="9"/>
  <c r="J163" i="9"/>
  <c r="J162" i="9"/>
  <c r="J161" i="9"/>
  <c r="J200" i="9"/>
  <c r="BK196" i="9"/>
  <c r="J177" i="9"/>
  <c r="BK175" i="9"/>
  <c r="J171" i="9"/>
  <c r="BK170" i="9"/>
  <c r="J169" i="9"/>
  <c r="BK167" i="9"/>
  <c r="BK166" i="9"/>
  <c r="BK141" i="9"/>
  <c r="BK140" i="9"/>
  <c r="BK139" i="9"/>
  <c r="J130" i="9"/>
  <c r="J187" i="10"/>
  <c r="J183" i="10"/>
  <c r="J172" i="10"/>
  <c r="J154" i="10"/>
  <c r="J141" i="10"/>
  <c r="BK195" i="10"/>
  <c r="BK186" i="10"/>
  <c r="J182" i="10"/>
  <c r="J178" i="10"/>
  <c r="J177" i="10"/>
  <c r="J175" i="10"/>
  <c r="BK177" i="10"/>
  <c r="BK183" i="10"/>
  <c r="J166" i="10"/>
  <c r="BK166" i="10"/>
  <c r="BK143" i="10"/>
  <c r="BK179" i="10"/>
  <c r="J159" i="10"/>
  <c r="J145" i="10"/>
  <c r="BK159" i="10"/>
  <c r="BK154" i="10"/>
  <c r="J147" i="10"/>
  <c r="BK145" i="10"/>
  <c r="J177" i="11"/>
  <c r="J161" i="11"/>
  <c r="J182" i="11"/>
  <c r="J198" i="11"/>
  <c r="J201" i="11"/>
  <c r="BK165" i="11"/>
  <c r="J155" i="11"/>
  <c r="BK190" i="11"/>
  <c r="J192" i="11"/>
  <c r="J153" i="11"/>
  <c r="BK175" i="11"/>
  <c r="BK180" i="11"/>
  <c r="BK147" i="11"/>
  <c r="BK163" i="11"/>
  <c r="BK204" i="12"/>
  <c r="J243" i="12"/>
  <c r="BK156" i="12"/>
  <c r="BK164" i="12"/>
  <c r="J226" i="12"/>
  <c r="J191" i="12"/>
  <c r="BK227" i="12"/>
  <c r="BK188" i="12"/>
  <c r="J169" i="12"/>
  <c r="J228" i="12"/>
  <c r="J230" i="12"/>
  <c r="BK165" i="12"/>
  <c r="BK230" i="12"/>
  <c r="J200" i="12"/>
  <c r="BK174" i="12"/>
  <c r="J147" i="12"/>
  <c r="J132" i="13"/>
  <c r="J158" i="13"/>
  <c r="J139" i="13"/>
  <c r="J140" i="13"/>
  <c r="BK137" i="13"/>
  <c r="BK319" i="14"/>
  <c r="BK275" i="14"/>
  <c r="J176" i="14"/>
  <c r="J221" i="14"/>
  <c r="BK287" i="14"/>
  <c r="BK159" i="14"/>
  <c r="BK250" i="14"/>
  <c r="J301" i="14"/>
  <c r="J256" i="14"/>
  <c r="J243" i="14"/>
  <c r="BK164" i="14"/>
  <c r="BK232" i="14"/>
  <c r="BK321" i="14"/>
  <c r="BK166" i="14"/>
  <c r="J286" i="14"/>
  <c r="J251" i="14"/>
  <c r="BK205" i="14"/>
  <c r="F39" i="2"/>
  <c r="J412" i="3"/>
  <c r="J286" i="3"/>
  <c r="BK159" i="3"/>
  <c r="J332" i="3"/>
  <c r="BK341" i="3"/>
  <c r="BK197" i="3"/>
  <c r="J289" i="3"/>
  <c r="J363" i="3"/>
  <c r="BK193" i="3"/>
  <c r="J361" i="3"/>
  <c r="J168" i="3"/>
  <c r="BK467" i="3"/>
  <c r="BK311" i="3"/>
  <c r="J160" i="3"/>
  <c r="J321" i="3"/>
  <c r="J345" i="3"/>
  <c r="BK377" i="3"/>
  <c r="J470" i="3"/>
  <c r="J155" i="3"/>
  <c r="J171" i="3"/>
  <c r="BK364" i="3"/>
  <c r="BK321" i="3"/>
  <c r="J184" i="3"/>
  <c r="J260" i="4"/>
  <c r="BK192" i="4"/>
  <c r="J240" i="4"/>
  <c r="BK393" i="4"/>
  <c r="BK290" i="4"/>
  <c r="J393" i="4"/>
  <c r="BK237" i="4"/>
  <c r="J296" i="4"/>
  <c r="J447" i="4"/>
  <c r="BK404" i="4"/>
  <c r="BK320" i="4"/>
  <c r="BK425" i="4"/>
  <c r="BK302" i="4"/>
  <c r="BK414" i="4"/>
  <c r="J326" i="4"/>
  <c r="BK316" i="4"/>
  <c r="BK373" i="4"/>
  <c r="J207" i="4"/>
  <c r="J192" i="4"/>
  <c r="BK335" i="4"/>
  <c r="BK250" i="4"/>
  <c r="BK298" i="4"/>
  <c r="BK260" i="4"/>
  <c r="J265" i="5"/>
  <c r="J148" i="5"/>
  <c r="BK259" i="5"/>
  <c r="BK285" i="5"/>
  <c r="J162" i="5"/>
  <c r="BK309" i="5"/>
  <c r="J223" i="5"/>
  <c r="BK330" i="5"/>
  <c r="J277" i="5"/>
  <c r="J167" i="5"/>
  <c r="BK317" i="5"/>
  <c r="J196" i="5"/>
  <c r="J229" i="5"/>
  <c r="J203" i="5"/>
  <c r="BK320" i="5"/>
  <c r="BK307" i="5"/>
  <c r="BK203" i="5"/>
  <c r="BK150" i="5"/>
  <c r="J200" i="6"/>
  <c r="BK177" i="6"/>
  <c r="BK136" i="6"/>
  <c r="J184" i="6"/>
  <c r="J167" i="6"/>
  <c r="J199" i="6"/>
  <c r="BK158" i="6"/>
  <c r="J232" i="7"/>
  <c r="BK137" i="7"/>
  <c r="BK255" i="7"/>
  <c r="J299" i="7"/>
  <c r="BK140" i="7"/>
  <c r="BK199" i="7"/>
  <c r="J303" i="7"/>
  <c r="J199" i="7"/>
  <c r="BK257" i="7"/>
  <c r="J262" i="7"/>
  <c r="BK307" i="7"/>
  <c r="J158" i="7"/>
  <c r="J251" i="7"/>
  <c r="BK201" i="7"/>
  <c r="J233" i="8"/>
  <c r="J191" i="8"/>
  <c r="BK165" i="8"/>
  <c r="J259" i="8"/>
  <c r="BK196" i="8"/>
  <c r="BK272" i="8"/>
  <c r="BK185" i="8"/>
  <c r="J178" i="8"/>
  <c r="J219" i="8"/>
  <c r="J202" i="8"/>
  <c r="BK259" i="8"/>
  <c r="J194" i="8"/>
  <c r="BK135" i="8"/>
  <c r="J271" i="8"/>
  <c r="BK191" i="8"/>
  <c r="J288" i="8"/>
  <c r="BK166" i="8"/>
  <c r="J230" i="8"/>
  <c r="J128" i="8"/>
  <c r="J245" i="8"/>
  <c r="BK208" i="8"/>
  <c r="BK178" i="8"/>
  <c r="BK261" i="8"/>
  <c r="BK199" i="8"/>
  <c r="J251" i="8"/>
  <c r="BK187" i="8"/>
  <c r="BK194" i="8"/>
  <c r="J209" i="9"/>
  <c r="BK179" i="9"/>
  <c r="BK209" i="9"/>
  <c r="J151" i="9"/>
  <c r="J211" i="9"/>
  <c r="J165" i="9"/>
  <c r="BK178" i="9"/>
  <c r="BK151" i="9"/>
  <c r="BK147" i="9"/>
  <c r="J155" i="9"/>
  <c r="J214" i="9"/>
  <c r="J147" i="9"/>
  <c r="BK178" i="11"/>
  <c r="BK182" i="11"/>
  <c r="J178" i="11"/>
  <c r="J163" i="11"/>
  <c r="BK172" i="11"/>
  <c r="BK145" i="11"/>
  <c r="BK153" i="11"/>
  <c r="J205" i="12"/>
  <c r="BK233" i="12"/>
  <c r="J190" i="12"/>
  <c r="BK235" i="12"/>
  <c r="BK200" i="12"/>
  <c r="BK150" i="12"/>
  <c r="BK184" i="12"/>
  <c r="J144" i="12"/>
  <c r="BK206" i="12"/>
  <c r="J232" i="12"/>
  <c r="J189" i="12"/>
  <c r="BK185" i="12"/>
  <c r="J210" i="12"/>
  <c r="J211" i="12"/>
  <c r="J142" i="12"/>
  <c r="J156" i="12"/>
  <c r="BK158" i="13"/>
  <c r="BK126" i="13"/>
  <c r="BK156" i="13"/>
  <c r="BK155" i="13"/>
  <c r="J138" i="13"/>
  <c r="BK129" i="13"/>
  <c r="BK313" i="14"/>
  <c r="BK267" i="14"/>
  <c r="BK265" i="14"/>
  <c r="J192" i="14"/>
  <c r="J288" i="14"/>
  <c r="J308" i="14"/>
  <c r="J236" i="14"/>
  <c r="BK286" i="14"/>
  <c r="J190" i="14"/>
  <c r="J263" i="14"/>
  <c r="BK172" i="14"/>
  <c r="BK322" i="14"/>
  <c r="BK212" i="14"/>
  <c r="BK209" i="14"/>
  <c r="BK305" i="14"/>
  <c r="BK270" i="14"/>
  <c r="BK318" i="14"/>
  <c r="BK236" i="14"/>
  <c r="J241" i="14"/>
  <c r="BK264" i="14"/>
  <c r="J250" i="14"/>
  <c r="J124" i="15"/>
  <c r="J131" i="15"/>
  <c r="J127" i="15"/>
  <c r="BK124" i="15"/>
  <c r="J123" i="15"/>
  <c r="J36" i="2" l="1"/>
  <c r="T138" i="14"/>
  <c r="R122" i="2"/>
  <c r="R121" i="2"/>
  <c r="P216" i="3"/>
  <c r="R314" i="3"/>
  <c r="BK335" i="3"/>
  <c r="J335" i="3"/>
  <c r="J112" i="3" s="1"/>
  <c r="T359" i="3"/>
  <c r="R373" i="3"/>
  <c r="T474" i="3"/>
  <c r="R239" i="4"/>
  <c r="P306" i="4"/>
  <c r="P321" i="4"/>
  <c r="T343" i="4"/>
  <c r="BK415" i="4"/>
  <c r="J415" i="4" s="1"/>
  <c r="J116" i="4" s="1"/>
  <c r="R192" i="5"/>
  <c r="P246" i="5"/>
  <c r="R252" i="5"/>
  <c r="BK311" i="5"/>
  <c r="J311" i="5"/>
  <c r="J114" i="5" s="1"/>
  <c r="T135" i="6"/>
  <c r="T134" i="6"/>
  <c r="BK189" i="6"/>
  <c r="J189" i="6" s="1"/>
  <c r="J107" i="6" s="1"/>
  <c r="P136" i="7"/>
  <c r="R136" i="7"/>
  <c r="BK289" i="7"/>
  <c r="J289" i="7" s="1"/>
  <c r="J105" i="7" s="1"/>
  <c r="BK315" i="7"/>
  <c r="J315" i="7" s="1"/>
  <c r="J110" i="7" s="1"/>
  <c r="T280" i="8"/>
  <c r="T279" i="8"/>
  <c r="P189" i="10"/>
  <c r="T197" i="10"/>
  <c r="T196" i="10"/>
  <c r="BK149" i="11"/>
  <c r="J149" i="11" s="1"/>
  <c r="P154" i="11"/>
  <c r="R199" i="11"/>
  <c r="BK176" i="12"/>
  <c r="R221" i="12"/>
  <c r="BK125" i="13"/>
  <c r="BK124" i="13" s="1"/>
  <c r="BK189" i="14"/>
  <c r="J189" i="14"/>
  <c r="J101" i="14" s="1"/>
  <c r="BK278" i="14"/>
  <c r="J278" i="14"/>
  <c r="J106" i="14"/>
  <c r="P320" i="14"/>
  <c r="P163" i="3"/>
  <c r="P183" i="3"/>
  <c r="BK288" i="3"/>
  <c r="J288" i="3" s="1"/>
  <c r="J107" i="3" s="1"/>
  <c r="P335" i="3"/>
  <c r="R359" i="3"/>
  <c r="P366" i="3"/>
  <c r="T239" i="4"/>
  <c r="T306" i="4"/>
  <c r="T325" i="4"/>
  <c r="P192" i="5"/>
  <c r="T246" i="5"/>
  <c r="R289" i="5"/>
  <c r="BK176" i="6"/>
  <c r="J176" i="6" s="1"/>
  <c r="J106" i="6" s="1"/>
  <c r="R189" i="6"/>
  <c r="T201" i="6"/>
  <c r="T145" i="6" s="1"/>
  <c r="P247" i="7"/>
  <c r="T297" i="7"/>
  <c r="R280" i="8"/>
  <c r="R279" i="8"/>
  <c r="BK124" i="9"/>
  <c r="J124" i="9" s="1"/>
  <c r="J100" i="9" s="1"/>
  <c r="T131" i="10"/>
  <c r="R153" i="10"/>
  <c r="T176" i="12"/>
  <c r="BK241" i="12"/>
  <c r="J241" i="12"/>
  <c r="J111" i="12" s="1"/>
  <c r="R159" i="13"/>
  <c r="R199" i="14"/>
  <c r="T249" i="14"/>
  <c r="T320" i="14"/>
  <c r="R136" i="12"/>
  <c r="BK167" i="12"/>
  <c r="J167" i="12"/>
  <c r="J105" i="12" s="1"/>
  <c r="P193" i="12"/>
  <c r="R241" i="12"/>
  <c r="BK159" i="13"/>
  <c r="J159" i="13" s="1"/>
  <c r="J101" i="13" s="1"/>
  <c r="R138" i="14"/>
  <c r="P249" i="14"/>
  <c r="T315" i="14"/>
  <c r="T314" i="14" s="1"/>
  <c r="R189" i="14"/>
  <c r="BK249" i="14"/>
  <c r="J249" i="14" s="1"/>
  <c r="J105" i="14" s="1"/>
  <c r="R307" i="14"/>
  <c r="T122" i="2"/>
  <c r="T121" i="2" s="1"/>
  <c r="T146" i="3"/>
  <c r="T183" i="3"/>
  <c r="BK314" i="3"/>
  <c r="J314" i="3" s="1"/>
  <c r="J108" i="3" s="1"/>
  <c r="P323" i="3"/>
  <c r="T335" i="3"/>
  <c r="BK413" i="3"/>
  <c r="J413" i="3" s="1"/>
  <c r="J117" i="3" s="1"/>
  <c r="BK474" i="3"/>
  <c r="J474" i="3" s="1"/>
  <c r="J119" i="3" s="1"/>
  <c r="R187" i="4"/>
  <c r="BK310" i="4"/>
  <c r="P325" i="4"/>
  <c r="R369" i="4"/>
  <c r="R415" i="4"/>
  <c r="BK157" i="5"/>
  <c r="J157" i="5"/>
  <c r="J103" i="5"/>
  <c r="P172" i="5"/>
  <c r="T231" i="5"/>
  <c r="T258" i="5"/>
  <c r="P325" i="5"/>
  <c r="R135" i="6"/>
  <c r="R134" i="6" s="1"/>
  <c r="BK193" i="6"/>
  <c r="J193" i="6"/>
  <c r="J108" i="6" s="1"/>
  <c r="R201" i="6"/>
  <c r="R247" i="7"/>
  <c r="P297" i="7"/>
  <c r="T308" i="7"/>
  <c r="R127" i="8"/>
  <c r="P131" i="10"/>
  <c r="P153" i="10"/>
  <c r="P197" i="10"/>
  <c r="P196" i="10" s="1"/>
  <c r="BK136" i="11"/>
  <c r="J136" i="11"/>
  <c r="J101" i="11" s="1"/>
  <c r="R166" i="11"/>
  <c r="T136" i="12"/>
  <c r="T161" i="12"/>
  <c r="T221" i="12"/>
  <c r="P125" i="13"/>
  <c r="P124" i="13"/>
  <c r="P208" i="14"/>
  <c r="BK307" i="14"/>
  <c r="J307" i="14" s="1"/>
  <c r="J107" i="14" s="1"/>
  <c r="R146" i="3"/>
  <c r="R163" i="3"/>
  <c r="R288" i="3"/>
  <c r="T323" i="3"/>
  <c r="BK359" i="3"/>
  <c r="J359" i="3" s="1"/>
  <c r="J114" i="3" s="1"/>
  <c r="P373" i="3"/>
  <c r="BK466" i="3"/>
  <c r="J466" i="3" s="1"/>
  <c r="J118" i="3" s="1"/>
  <c r="R144" i="4"/>
  <c r="BK173" i="4"/>
  <c r="J173" i="4" s="1"/>
  <c r="J103" i="4" s="1"/>
  <c r="T173" i="4"/>
  <c r="T297" i="4"/>
  <c r="R306" i="4"/>
  <c r="BK343" i="4"/>
  <c r="J343" i="4"/>
  <c r="J113" i="4"/>
  <c r="BK398" i="4"/>
  <c r="J398" i="4" s="1"/>
  <c r="J115" i="4" s="1"/>
  <c r="P431" i="4"/>
  <c r="R142" i="5"/>
  <c r="BK172" i="5"/>
  <c r="J172" i="5"/>
  <c r="J104" i="5"/>
  <c r="P231" i="5"/>
  <c r="BK258" i="5"/>
  <c r="P311" i="5"/>
  <c r="P135" i="6"/>
  <c r="P134" i="6" s="1"/>
  <c r="R176" i="6"/>
  <c r="R193" i="6"/>
  <c r="R153" i="7"/>
  <c r="BK297" i="7"/>
  <c r="R308" i="7"/>
  <c r="BK127" i="8"/>
  <c r="J127" i="8"/>
  <c r="J100" i="8" s="1"/>
  <c r="T266" i="8"/>
  <c r="P124" i="9"/>
  <c r="P123" i="9"/>
  <c r="P122" i="9" s="1"/>
  <c r="AU104" i="1" s="1"/>
  <c r="T158" i="10"/>
  <c r="BK189" i="10"/>
  <c r="T189" i="10"/>
  <c r="R197" i="10"/>
  <c r="R196" i="10" s="1"/>
  <c r="BK140" i="11"/>
  <c r="J140" i="11"/>
  <c r="J102" i="11"/>
  <c r="P149" i="11"/>
  <c r="BK179" i="11"/>
  <c r="J179" i="11"/>
  <c r="J108" i="11"/>
  <c r="BK136" i="12"/>
  <c r="J136" i="12" s="1"/>
  <c r="J100" i="12" s="1"/>
  <c r="R176" i="12"/>
  <c r="P241" i="12"/>
  <c r="T208" i="14"/>
  <c r="BK315" i="14"/>
  <c r="J315" i="14"/>
  <c r="J110" i="14" s="1"/>
  <c r="P122" i="2"/>
  <c r="P121" i="2"/>
  <c r="AU96" i="1"/>
  <c r="T216" i="3"/>
  <c r="BK344" i="3"/>
  <c r="J344" i="3"/>
  <c r="J113" i="3"/>
  <c r="T413" i="3"/>
  <c r="P144" i="4"/>
  <c r="BK187" i="4"/>
  <c r="J187" i="4"/>
  <c r="J104" i="4" s="1"/>
  <c r="P297" i="4"/>
  <c r="BK321" i="4"/>
  <c r="J321" i="4"/>
  <c r="J111" i="4" s="1"/>
  <c r="P343" i="4"/>
  <c r="P398" i="4"/>
  <c r="T431" i="4"/>
  <c r="P157" i="5"/>
  <c r="T172" i="5"/>
  <c r="P240" i="5"/>
  <c r="R258" i="5"/>
  <c r="T325" i="5"/>
  <c r="P176" i="6"/>
  <c r="T153" i="7"/>
  <c r="T315" i="7"/>
  <c r="BK266" i="8"/>
  <c r="J266" i="8" s="1"/>
  <c r="J101" i="8" s="1"/>
  <c r="R131" i="10"/>
  <c r="T153" i="10"/>
  <c r="T136" i="11"/>
  <c r="R149" i="11"/>
  <c r="R148" i="11"/>
  <c r="R154" i="11"/>
  <c r="P199" i="11"/>
  <c r="P161" i="12"/>
  <c r="T125" i="13"/>
  <c r="T124" i="13" s="1"/>
  <c r="P199" i="14"/>
  <c r="P278" i="14"/>
  <c r="R320" i="14"/>
  <c r="BK154" i="11"/>
  <c r="J154" i="11" s="1"/>
  <c r="J106" i="11" s="1"/>
  <c r="R179" i="11"/>
  <c r="P167" i="12"/>
  <c r="BK221" i="12"/>
  <c r="J221" i="12"/>
  <c r="J110" i="12"/>
  <c r="R208" i="14"/>
  <c r="T307" i="14"/>
  <c r="BK122" i="2"/>
  <c r="BK121" i="2"/>
  <c r="J121" i="2" s="1"/>
  <c r="J98" i="2" s="1"/>
  <c r="R216" i="3"/>
  <c r="BK323" i="3"/>
  <c r="R335" i="3"/>
  <c r="P413" i="3"/>
  <c r="P474" i="3"/>
  <c r="T144" i="4"/>
  <c r="P173" i="4"/>
  <c r="R173" i="4"/>
  <c r="BK297" i="4"/>
  <c r="J297" i="4" s="1"/>
  <c r="J106" i="4" s="1"/>
  <c r="R310" i="4"/>
  <c r="R343" i="4"/>
  <c r="R398" i="4"/>
  <c r="R431" i="4"/>
  <c r="BK142" i="5"/>
  <c r="R172" i="5"/>
  <c r="BK240" i="5"/>
  <c r="J240" i="5" s="1"/>
  <c r="J109" i="5" s="1"/>
  <c r="R246" i="5"/>
  <c r="T289" i="5"/>
  <c r="BK135" i="6"/>
  <c r="T176" i="6"/>
  <c r="T193" i="6"/>
  <c r="P153" i="7"/>
  <c r="P289" i="7"/>
  <c r="BK308" i="7"/>
  <c r="J308" i="7"/>
  <c r="J109" i="7"/>
  <c r="P127" i="8"/>
  <c r="R266" i="8"/>
  <c r="P158" i="10"/>
  <c r="R136" i="11"/>
  <c r="T166" i="11"/>
  <c r="R161" i="12"/>
  <c r="P221" i="12"/>
  <c r="P138" i="14"/>
  <c r="BK183" i="3"/>
  <c r="J183" i="3" s="1"/>
  <c r="J104" i="3" s="1"/>
  <c r="P288" i="3"/>
  <c r="T344" i="3"/>
  <c r="BK373" i="3"/>
  <c r="J373" i="3"/>
  <c r="J116" i="3"/>
  <c r="T466" i="3"/>
  <c r="P239" i="4"/>
  <c r="BK306" i="4"/>
  <c r="J306" i="4"/>
  <c r="J109" i="4" s="1"/>
  <c r="R325" i="4"/>
  <c r="T398" i="4"/>
  <c r="T142" i="5"/>
  <c r="R157" i="5"/>
  <c r="BK231" i="5"/>
  <c r="J231" i="5"/>
  <c r="J106" i="5"/>
  <c r="P258" i="5"/>
  <c r="T311" i="5"/>
  <c r="T146" i="6"/>
  <c r="T189" i="6"/>
  <c r="P201" i="6"/>
  <c r="BK153" i="7"/>
  <c r="J153" i="7"/>
  <c r="J103" i="7" s="1"/>
  <c r="R289" i="7"/>
  <c r="R315" i="7"/>
  <c r="BK280" i="8"/>
  <c r="T124" i="9"/>
  <c r="T123" i="9"/>
  <c r="T122" i="9" s="1"/>
  <c r="BK131" i="10"/>
  <c r="J131" i="10"/>
  <c r="J100" i="10"/>
  <c r="R189" i="10"/>
  <c r="BK197" i="10"/>
  <c r="J197" i="10"/>
  <c r="J107" i="10"/>
  <c r="R140" i="11"/>
  <c r="T179" i="11"/>
  <c r="BK199" i="14"/>
  <c r="J199" i="14"/>
  <c r="J102" i="14" s="1"/>
  <c r="T167" i="12"/>
  <c r="T193" i="12"/>
  <c r="BK138" i="14"/>
  <c r="T199" i="14"/>
  <c r="R249" i="14"/>
  <c r="P307" i="14"/>
  <c r="BK320" i="14"/>
  <c r="BK122" i="15"/>
  <c r="BK121" i="15"/>
  <c r="J121" i="15" s="1"/>
  <c r="J98" i="15" s="1"/>
  <c r="BK163" i="3"/>
  <c r="J163" i="3"/>
  <c r="J103" i="3" s="1"/>
  <c r="T163" i="3"/>
  <c r="T288" i="3"/>
  <c r="R323" i="3"/>
  <c r="P359" i="3"/>
  <c r="T373" i="3"/>
  <c r="R474" i="3"/>
  <c r="P187" i="4"/>
  <c r="R297" i="4"/>
  <c r="T310" i="4"/>
  <c r="T321" i="4"/>
  <c r="T369" i="4"/>
  <c r="BK431" i="4"/>
  <c r="J431" i="4" s="1"/>
  <c r="J117" i="4" s="1"/>
  <c r="BK192" i="5"/>
  <c r="J192" i="5" s="1"/>
  <c r="J105" i="5" s="1"/>
  <c r="T240" i="5"/>
  <c r="BK252" i="5"/>
  <c r="J252" i="5" s="1"/>
  <c r="J111" i="5" s="1"/>
  <c r="BK289" i="5"/>
  <c r="J289" i="5"/>
  <c r="J113" i="5" s="1"/>
  <c r="BK325" i="5"/>
  <c r="J325" i="5"/>
  <c r="J115" i="5"/>
  <c r="R146" i="6"/>
  <c r="R145" i="6" s="1"/>
  <c r="P193" i="6"/>
  <c r="BK136" i="7"/>
  <c r="T136" i="7"/>
  <c r="T289" i="7"/>
  <c r="P308" i="7"/>
  <c r="P280" i="8"/>
  <c r="P279" i="8"/>
  <c r="R158" i="10"/>
  <c r="P140" i="11"/>
  <c r="T149" i="11"/>
  <c r="T154" i="11"/>
  <c r="T148" i="11" s="1"/>
  <c r="BK199" i="11"/>
  <c r="J199" i="11" s="1"/>
  <c r="J109" i="11" s="1"/>
  <c r="P176" i="12"/>
  <c r="P175" i="12" s="1"/>
  <c r="R125" i="13"/>
  <c r="R124" i="13"/>
  <c r="R123" i="13"/>
  <c r="P146" i="3"/>
  <c r="R183" i="3"/>
  <c r="T314" i="3"/>
  <c r="P344" i="3"/>
  <c r="R413" i="3"/>
  <c r="P466" i="3"/>
  <c r="BK144" i="4"/>
  <c r="T187" i="4"/>
  <c r="P310" i="4"/>
  <c r="R321" i="4"/>
  <c r="BK369" i="4"/>
  <c r="J369" i="4"/>
  <c r="J114" i="4" s="1"/>
  <c r="T415" i="4"/>
  <c r="P142" i="5"/>
  <c r="P141" i="5"/>
  <c r="T157" i="5"/>
  <c r="R231" i="5"/>
  <c r="BK246" i="5"/>
  <c r="J246" i="5"/>
  <c r="J110" i="5" s="1"/>
  <c r="P252" i="5"/>
  <c r="P289" i="5"/>
  <c r="R325" i="5"/>
  <c r="P146" i="6"/>
  <c r="T247" i="7"/>
  <c r="R297" i="7"/>
  <c r="R296" i="7"/>
  <c r="P266" i="8"/>
  <c r="R124" i="9"/>
  <c r="R123" i="9"/>
  <c r="R122" i="9"/>
  <c r="BK158" i="10"/>
  <c r="J158" i="10" s="1"/>
  <c r="J103" i="10" s="1"/>
  <c r="P136" i="11"/>
  <c r="P132" i="11" s="1"/>
  <c r="P166" i="11"/>
  <c r="T189" i="14"/>
  <c r="R278" i="14"/>
  <c r="R315" i="14"/>
  <c r="R314" i="14" s="1"/>
  <c r="P122" i="15"/>
  <c r="P121" i="15"/>
  <c r="AU110" i="1" s="1"/>
  <c r="BK146" i="3"/>
  <c r="J146" i="3"/>
  <c r="J102" i="3"/>
  <c r="BK216" i="3"/>
  <c r="J216" i="3" s="1"/>
  <c r="J106" i="3" s="1"/>
  <c r="P314" i="3"/>
  <c r="R344" i="3"/>
  <c r="BK366" i="3"/>
  <c r="J366" i="3"/>
  <c r="J115" i="3"/>
  <c r="R366" i="3"/>
  <c r="T366" i="3"/>
  <c r="R466" i="3"/>
  <c r="BK239" i="4"/>
  <c r="J239" i="4" s="1"/>
  <c r="J105" i="4" s="1"/>
  <c r="BK325" i="4"/>
  <c r="J325" i="4"/>
  <c r="J112" i="4" s="1"/>
  <c r="P369" i="4"/>
  <c r="P415" i="4"/>
  <c r="T192" i="5"/>
  <c r="R240" i="5"/>
  <c r="T252" i="5"/>
  <c r="R311" i="5"/>
  <c r="BK146" i="6"/>
  <c r="P189" i="6"/>
  <c r="BK201" i="6"/>
  <c r="J201" i="6" s="1"/>
  <c r="J109" i="6" s="1"/>
  <c r="BK247" i="7"/>
  <c r="J247" i="7"/>
  <c r="J104" i="7" s="1"/>
  <c r="P315" i="7"/>
  <c r="T127" i="8"/>
  <c r="T126" i="8"/>
  <c r="T125" i="8" s="1"/>
  <c r="BK153" i="10"/>
  <c r="J153" i="10"/>
  <c r="J102" i="10"/>
  <c r="P179" i="11"/>
  <c r="BK161" i="12"/>
  <c r="J161" i="12"/>
  <c r="J104" i="12"/>
  <c r="BK193" i="12"/>
  <c r="J193" i="12" s="1"/>
  <c r="J109" i="12" s="1"/>
  <c r="T159" i="13"/>
  <c r="P189" i="14"/>
  <c r="T278" i="14"/>
  <c r="P315" i="14"/>
  <c r="P314" i="14"/>
  <c r="T122" i="15"/>
  <c r="T121" i="15" s="1"/>
  <c r="T140" i="11"/>
  <c r="BK166" i="11"/>
  <c r="J166" i="11" s="1"/>
  <c r="J107" i="11" s="1"/>
  <c r="T199" i="11"/>
  <c r="P136" i="12"/>
  <c r="P135" i="12" s="1"/>
  <c r="P134" i="12" s="1"/>
  <c r="AU107" i="1" s="1"/>
  <c r="R167" i="12"/>
  <c r="R193" i="12"/>
  <c r="T241" i="12"/>
  <c r="P159" i="13"/>
  <c r="BK208" i="14"/>
  <c r="J208" i="14" s="1"/>
  <c r="J104" i="14" s="1"/>
  <c r="R122" i="15"/>
  <c r="R121" i="15"/>
  <c r="BK331" i="5"/>
  <c r="J331" i="5" s="1"/>
  <c r="J116" i="5" s="1"/>
  <c r="BK194" i="10"/>
  <c r="J194" i="10" s="1"/>
  <c r="J105" i="10" s="1"/>
  <c r="BK244" i="12"/>
  <c r="J244" i="12"/>
  <c r="J112" i="12" s="1"/>
  <c r="BK326" i="14"/>
  <c r="J326" i="14"/>
  <c r="J114" i="14"/>
  <c r="BK320" i="3"/>
  <c r="J320" i="3" s="1"/>
  <c r="J109" i="3" s="1"/>
  <c r="BK237" i="5"/>
  <c r="J237" i="5" s="1"/>
  <c r="J107" i="5" s="1"/>
  <c r="BK155" i="12"/>
  <c r="J155" i="12"/>
  <c r="J103" i="12" s="1"/>
  <c r="BK173" i="12"/>
  <c r="J173" i="12"/>
  <c r="J106" i="12"/>
  <c r="BK204" i="14"/>
  <c r="J204" i="14" s="1"/>
  <c r="J103" i="14" s="1"/>
  <c r="BK488" i="3"/>
  <c r="J488" i="3" s="1"/>
  <c r="J120" i="3" s="1"/>
  <c r="BK143" i="6"/>
  <c r="J143" i="6"/>
  <c r="J103" i="6" s="1"/>
  <c r="BK312" i="14"/>
  <c r="J312" i="14"/>
  <c r="J108" i="14"/>
  <c r="BK324" i="14"/>
  <c r="J324" i="14" s="1"/>
  <c r="J113" i="14" s="1"/>
  <c r="BK294" i="7"/>
  <c r="J294" i="7" s="1"/>
  <c r="J106" i="7" s="1"/>
  <c r="BK133" i="11"/>
  <c r="J133" i="11"/>
  <c r="J100" i="11" s="1"/>
  <c r="BK152" i="12"/>
  <c r="J152" i="12"/>
  <c r="J102" i="12"/>
  <c r="BK149" i="12"/>
  <c r="J149" i="12" s="1"/>
  <c r="J101" i="12" s="1"/>
  <c r="BK213" i="3"/>
  <c r="J213" i="3" s="1"/>
  <c r="J105" i="3" s="1"/>
  <c r="BK446" i="4"/>
  <c r="J446" i="4"/>
  <c r="J118" i="4" s="1"/>
  <c r="BK303" i="4"/>
  <c r="J303" i="4"/>
  <c r="J107" i="4"/>
  <c r="BK150" i="10"/>
  <c r="J150" i="10" s="1"/>
  <c r="J101" i="10" s="1"/>
  <c r="BK146" i="11"/>
  <c r="J146" i="11" s="1"/>
  <c r="J103" i="11" s="1"/>
  <c r="J115" i="15"/>
  <c r="J138" i="14"/>
  <c r="J100" i="14" s="1"/>
  <c r="BE131" i="15"/>
  <c r="BE134" i="15"/>
  <c r="F94" i="15"/>
  <c r="BE123" i="15"/>
  <c r="BE126" i="15"/>
  <c r="BE129" i="15"/>
  <c r="BE136" i="15"/>
  <c r="BE137" i="15"/>
  <c r="BE138" i="15"/>
  <c r="BE130" i="15"/>
  <c r="BE128" i="15"/>
  <c r="BE135" i="15"/>
  <c r="BE124" i="15"/>
  <c r="BE140" i="15"/>
  <c r="E85" i="15"/>
  <c r="BE127" i="15"/>
  <c r="BE133" i="15"/>
  <c r="BE141" i="15"/>
  <c r="BE125" i="15"/>
  <c r="BE132" i="15"/>
  <c r="BE139" i="15"/>
  <c r="BE164" i="14"/>
  <c r="BE178" i="14"/>
  <c r="BE241" i="14"/>
  <c r="BE263" i="14"/>
  <c r="BE276" i="14"/>
  <c r="BE224" i="14"/>
  <c r="BE243" i="14"/>
  <c r="BE251" i="14"/>
  <c r="BE255" i="14"/>
  <c r="BE265" i="14"/>
  <c r="J124" i="13"/>
  <c r="J99" i="13" s="1"/>
  <c r="F133" i="14"/>
  <c r="BE146" i="14"/>
  <c r="BE159" i="14"/>
  <c r="BE221" i="14"/>
  <c r="BE228" i="14"/>
  <c r="BE250" i="14"/>
  <c r="BE270" i="14"/>
  <c r="BE275" i="14"/>
  <c r="BE290" i="14"/>
  <c r="BE297" i="14"/>
  <c r="BE299" i="14"/>
  <c r="BE280" i="14"/>
  <c r="BE284" i="14"/>
  <c r="BE288" i="14"/>
  <c r="BE292" i="14"/>
  <c r="BE294" i="14"/>
  <c r="BE309" i="14"/>
  <c r="BE174" i="14"/>
  <c r="BE187" i="14"/>
  <c r="BE321" i="14"/>
  <c r="E124" i="14"/>
  <c r="BE192" i="14"/>
  <c r="BE196" i="14"/>
  <c r="BE226" i="14"/>
  <c r="BE262" i="14"/>
  <c r="BE271" i="14"/>
  <c r="BE296" i="14"/>
  <c r="BE306" i="14"/>
  <c r="BE313" i="14"/>
  <c r="BE200" i="14"/>
  <c r="BE212" i="14"/>
  <c r="BE264" i="14"/>
  <c r="BE285" i="14"/>
  <c r="BE287" i="14"/>
  <c r="BE327" i="14"/>
  <c r="BE151" i="14"/>
  <c r="BE190" i="14"/>
  <c r="BE205" i="14"/>
  <c r="BE232" i="14"/>
  <c r="BE256" i="14"/>
  <c r="BE259" i="14"/>
  <c r="BE303" i="14"/>
  <c r="BE176" i="14"/>
  <c r="BE185" i="14"/>
  <c r="BE194" i="14"/>
  <c r="BE198" i="14"/>
  <c r="BE209" i="14"/>
  <c r="BE218" i="14"/>
  <c r="BE230" i="14"/>
  <c r="BE236" i="14"/>
  <c r="BE317" i="14"/>
  <c r="BE322" i="14"/>
  <c r="BE325" i="14"/>
  <c r="BE154" i="14"/>
  <c r="BE157" i="14"/>
  <c r="BE245" i="14"/>
  <c r="BE258" i="14"/>
  <c r="BE261" i="14"/>
  <c r="BE268" i="14"/>
  <c r="BE274" i="14"/>
  <c r="BE282" i="14"/>
  <c r="J130" i="14"/>
  <c r="BE141" i="14"/>
  <c r="BE166" i="14"/>
  <c r="BE234" i="14"/>
  <c r="BE253" i="14"/>
  <c r="BE266" i="14"/>
  <c r="BE269" i="14"/>
  <c r="BE311" i="14"/>
  <c r="J125" i="13"/>
  <c r="J100" i="13"/>
  <c r="BE160" i="14"/>
  <c r="BE172" i="14"/>
  <c r="BE239" i="14"/>
  <c r="BE281" i="14"/>
  <c r="BE283" i="14"/>
  <c r="BE286" i="14"/>
  <c r="BE316" i="14"/>
  <c r="BE139" i="14"/>
  <c r="BE170" i="14"/>
  <c r="BE215" i="14"/>
  <c r="BE247" i="14"/>
  <c r="BE267" i="14"/>
  <c r="BE273" i="14"/>
  <c r="BE279" i="14"/>
  <c r="BE304" i="14"/>
  <c r="BE308" i="14"/>
  <c r="BE318" i="14"/>
  <c r="BE319" i="14"/>
  <c r="BE155" i="14"/>
  <c r="BE183" i="14"/>
  <c r="BE202" i="14"/>
  <c r="BE248" i="14"/>
  <c r="BE252" i="14"/>
  <c r="BE272" i="14"/>
  <c r="BE301" i="14"/>
  <c r="BE305" i="14"/>
  <c r="BK135" i="12"/>
  <c r="BE153" i="13"/>
  <c r="F120" i="13"/>
  <c r="BE131" i="13"/>
  <c r="J117" i="13"/>
  <c r="BE134" i="13"/>
  <c r="BE138" i="13"/>
  <c r="BE127" i="13"/>
  <c r="BE133" i="13"/>
  <c r="BE142" i="13"/>
  <c r="BE146" i="13"/>
  <c r="BE157" i="13"/>
  <c r="J176" i="12"/>
  <c r="J108" i="12"/>
  <c r="E85" i="13"/>
  <c r="BE126" i="13"/>
  <c r="BE128" i="13"/>
  <c r="BE135" i="13"/>
  <c r="BE129" i="13"/>
  <c r="BE132" i="13"/>
  <c r="BE137" i="13"/>
  <c r="BE154" i="13"/>
  <c r="BE155" i="13"/>
  <c r="BE156" i="13"/>
  <c r="BE160" i="13"/>
  <c r="BE130" i="13"/>
  <c r="BE158" i="13"/>
  <c r="BE136" i="13"/>
  <c r="BE139" i="13"/>
  <c r="BE140" i="13"/>
  <c r="BE141" i="13"/>
  <c r="BE161" i="13"/>
  <c r="J105" i="11"/>
  <c r="BE198" i="12"/>
  <c r="BE163" i="12"/>
  <c r="BE178" i="12"/>
  <c r="BE184" i="12"/>
  <c r="BE188" i="12"/>
  <c r="BE215" i="12"/>
  <c r="BE223" i="12"/>
  <c r="BE177" i="12"/>
  <c r="BE197" i="12"/>
  <c r="BE139" i="12"/>
  <c r="BE145" i="12"/>
  <c r="BE153" i="12"/>
  <c r="BE205" i="12"/>
  <c r="BE214" i="12"/>
  <c r="BE150" i="12"/>
  <c r="BE166" i="12"/>
  <c r="BE180" i="12"/>
  <c r="BE190" i="12"/>
  <c r="BE192" i="12"/>
  <c r="BE195" i="12"/>
  <c r="BE200" i="12"/>
  <c r="BE203" i="12"/>
  <c r="BE208" i="12"/>
  <c r="BE220" i="12"/>
  <c r="F94" i="12"/>
  <c r="BE199" i="12"/>
  <c r="BE211" i="12"/>
  <c r="BE172" i="12"/>
  <c r="BE179" i="12"/>
  <c r="BE181" i="12"/>
  <c r="BE201" i="12"/>
  <c r="BE207" i="12"/>
  <c r="BE212" i="12"/>
  <c r="J91" i="12"/>
  <c r="BE204" i="12"/>
  <c r="BE222" i="12"/>
  <c r="BE226" i="12"/>
  <c r="BE231" i="12"/>
  <c r="BE237" i="12"/>
  <c r="BE243" i="12"/>
  <c r="BE156" i="12"/>
  <c r="BE164" i="12"/>
  <c r="BE189" i="12"/>
  <c r="BE196" i="12"/>
  <c r="BE210" i="12"/>
  <c r="BE174" i="12"/>
  <c r="BE187" i="12"/>
  <c r="BE194" i="12"/>
  <c r="BE209" i="12"/>
  <c r="BE236" i="12"/>
  <c r="BE142" i="12"/>
  <c r="BE162" i="12"/>
  <c r="BE165" i="12"/>
  <c r="BE182" i="12"/>
  <c r="BE202" i="12"/>
  <c r="BE216" i="12"/>
  <c r="BE218" i="12"/>
  <c r="BE225" i="12"/>
  <c r="BE227" i="12"/>
  <c r="BE230" i="12"/>
  <c r="BE186" i="12"/>
  <c r="BE191" i="12"/>
  <c r="BE213" i="12"/>
  <c r="BE217" i="12"/>
  <c r="BE228" i="12"/>
  <c r="BE232" i="12"/>
  <c r="BE234" i="12"/>
  <c r="BE240" i="12"/>
  <c r="BE233" i="12"/>
  <c r="E85" i="12"/>
  <c r="BE137" i="12"/>
  <c r="BE140" i="12"/>
  <c r="BE144" i="12"/>
  <c r="BE147" i="12"/>
  <c r="BE169" i="12"/>
  <c r="BE219" i="12"/>
  <c r="BE229" i="12"/>
  <c r="BE235" i="12"/>
  <c r="BE141" i="12"/>
  <c r="BE168" i="12"/>
  <c r="BE206" i="12"/>
  <c r="BE238" i="12"/>
  <c r="BE239" i="12"/>
  <c r="BE242" i="12"/>
  <c r="BE170" i="12"/>
  <c r="BE183" i="12"/>
  <c r="BE185" i="12"/>
  <c r="BE224" i="12"/>
  <c r="BE245" i="12"/>
  <c r="BE137" i="11"/>
  <c r="BE141" i="11"/>
  <c r="BE174" i="11"/>
  <c r="F94" i="11"/>
  <c r="BE168" i="11"/>
  <c r="BE171" i="11"/>
  <c r="BE160" i="11"/>
  <c r="BE181" i="11"/>
  <c r="BE183" i="11"/>
  <c r="J91" i="11"/>
  <c r="BE138" i="11"/>
  <c r="BE173" i="11"/>
  <c r="BE153" i="11"/>
  <c r="BE163" i="11"/>
  <c r="BE187" i="11"/>
  <c r="BE147" i="11"/>
  <c r="BE151" i="11"/>
  <c r="BE158" i="11"/>
  <c r="BE164" i="11"/>
  <c r="BE165" i="11"/>
  <c r="BE178" i="11"/>
  <c r="E119" i="11"/>
  <c r="BE169" i="11"/>
  <c r="BE175" i="11"/>
  <c r="BE180" i="11"/>
  <c r="BE185" i="11"/>
  <c r="BE189" i="11"/>
  <c r="BE192" i="11"/>
  <c r="BE176" i="11"/>
  <c r="BE188" i="11"/>
  <c r="BE142" i="11"/>
  <c r="BE182" i="11"/>
  <c r="BE197" i="11"/>
  <c r="BE152" i="11"/>
  <c r="BK196" i="10"/>
  <c r="J196" i="10" s="1"/>
  <c r="J106" i="10" s="1"/>
  <c r="BE156" i="11"/>
  <c r="BE186" i="11"/>
  <c r="BE134" i="11"/>
  <c r="BE150" i="11"/>
  <c r="BE161" i="11"/>
  <c r="BE172" i="11"/>
  <c r="BE177" i="11"/>
  <c r="BE190" i="11"/>
  <c r="BE195" i="11"/>
  <c r="BE200" i="11"/>
  <c r="BE170" i="11"/>
  <c r="BE184" i="11"/>
  <c r="BE193" i="11"/>
  <c r="BE201" i="11"/>
  <c r="BE143" i="11"/>
  <c r="BE155" i="11"/>
  <c r="BE157" i="11"/>
  <c r="BE191" i="11"/>
  <c r="BE194" i="11"/>
  <c r="BE196" i="11"/>
  <c r="BE198" i="11"/>
  <c r="BE145" i="11"/>
  <c r="BE167" i="11"/>
  <c r="F94" i="10"/>
  <c r="BE138" i="10"/>
  <c r="BE154" i="10"/>
  <c r="BE161" i="10"/>
  <c r="BE168" i="10"/>
  <c r="BE170" i="10"/>
  <c r="BE178" i="10"/>
  <c r="J123" i="10"/>
  <c r="BE140" i="10"/>
  <c r="BE160" i="10"/>
  <c r="BE163" i="10"/>
  <c r="BE180" i="10"/>
  <c r="BE186" i="10"/>
  <c r="BE195" i="10"/>
  <c r="BE199" i="10"/>
  <c r="E117" i="10"/>
  <c r="BE173" i="10"/>
  <c r="BE179" i="10"/>
  <c r="BK123" i="9"/>
  <c r="J123" i="9" s="1"/>
  <c r="J99" i="9" s="1"/>
  <c r="BE134" i="10"/>
  <c r="BE166" i="10"/>
  <c r="BE176" i="10"/>
  <c r="BE198" i="10"/>
  <c r="BE136" i="10"/>
  <c r="BE147" i="10"/>
  <c r="BE167" i="10"/>
  <c r="BE200" i="10"/>
  <c r="BE162" i="10"/>
  <c r="BE187" i="10"/>
  <c r="BE151" i="10"/>
  <c r="BE159" i="10"/>
  <c r="BE181" i="10"/>
  <c r="BE182" i="10"/>
  <c r="BE183" i="10"/>
  <c r="BE192" i="10"/>
  <c r="BE145" i="10"/>
  <c r="BE132" i="10"/>
  <c r="BE177" i="10"/>
  <c r="BE141" i="10"/>
  <c r="BE172" i="10"/>
  <c r="BE175" i="10"/>
  <c r="BE174" i="10"/>
  <c r="BE165" i="10"/>
  <c r="BE143" i="10"/>
  <c r="BE156" i="10"/>
  <c r="BE184" i="10"/>
  <c r="BE190" i="10"/>
  <c r="E85" i="9"/>
  <c r="BE145" i="9"/>
  <c r="BE173" i="9"/>
  <c r="BE176" i="9"/>
  <c r="BE190" i="9"/>
  <c r="BE126" i="9"/>
  <c r="BE130" i="9"/>
  <c r="BE147" i="9"/>
  <c r="BE141" i="9"/>
  <c r="BE159" i="9"/>
  <c r="BE164" i="9"/>
  <c r="BE168" i="9"/>
  <c r="BE172" i="9"/>
  <c r="BE174" i="9"/>
  <c r="BE196" i="9"/>
  <c r="F94" i="9"/>
  <c r="BE135" i="9"/>
  <c r="BE137" i="9"/>
  <c r="BE139" i="9"/>
  <c r="BE140" i="9"/>
  <c r="BE150" i="9"/>
  <c r="BE166" i="9"/>
  <c r="BE170" i="9"/>
  <c r="BE200" i="9"/>
  <c r="BE207" i="9"/>
  <c r="BE210" i="9"/>
  <c r="BE213" i="9"/>
  <c r="J91" i="9"/>
  <c r="BE125" i="9"/>
  <c r="BE160" i="9"/>
  <c r="BE165" i="9"/>
  <c r="BE171" i="9"/>
  <c r="BE182" i="9"/>
  <c r="BE197" i="9"/>
  <c r="BE203" i="9"/>
  <c r="BE167" i="9"/>
  <c r="BE178" i="9"/>
  <c r="BE185" i="9"/>
  <c r="BE206" i="9"/>
  <c r="BE153" i="9"/>
  <c r="BE158" i="9"/>
  <c r="BE183" i="9"/>
  <c r="BE208" i="9"/>
  <c r="BE216" i="9"/>
  <c r="BE161" i="9"/>
  <c r="BE177" i="9"/>
  <c r="BE187" i="9"/>
  <c r="BE191" i="9"/>
  <c r="BE193" i="9"/>
  <c r="BE209" i="9"/>
  <c r="BE215" i="9"/>
  <c r="BE144" i="9"/>
  <c r="BE175" i="9"/>
  <c r="BE181" i="9"/>
  <c r="BE186" i="9"/>
  <c r="BE201" i="9"/>
  <c r="BE149" i="9"/>
  <c r="BE152" i="9"/>
  <c r="BE162" i="9"/>
  <c r="BE169" i="9"/>
  <c r="BE180" i="9"/>
  <c r="BE179" i="9"/>
  <c r="BE205" i="9"/>
  <c r="BE211" i="9"/>
  <c r="BE214" i="9"/>
  <c r="BE131" i="9"/>
  <c r="BE143" i="9"/>
  <c r="BE148" i="9"/>
  <c r="BE155" i="9"/>
  <c r="BE189" i="9"/>
  <c r="BE194" i="9"/>
  <c r="BE204" i="9"/>
  <c r="BK126" i="8"/>
  <c r="BE133" i="9"/>
  <c r="BE157" i="9"/>
  <c r="BE163" i="9"/>
  <c r="BE184" i="9"/>
  <c r="BE195" i="9"/>
  <c r="BE198" i="9"/>
  <c r="BE202" i="9"/>
  <c r="BE212" i="9"/>
  <c r="BE146" i="9"/>
  <c r="BE154" i="9"/>
  <c r="BE192" i="9"/>
  <c r="BE128" i="9"/>
  <c r="BE151" i="9"/>
  <c r="BE156" i="9"/>
  <c r="BE188" i="9"/>
  <c r="BE199" i="9"/>
  <c r="E113" i="8"/>
  <c r="BE139" i="8"/>
  <c r="BE142" i="8"/>
  <c r="BE184" i="8"/>
  <c r="BE199" i="8"/>
  <c r="BE265" i="8"/>
  <c r="J297" i="7"/>
  <c r="J108" i="7"/>
  <c r="BE132" i="8"/>
  <c r="BE135" i="8"/>
  <c r="BE152" i="8"/>
  <c r="BE183" i="8"/>
  <c r="BE193" i="8"/>
  <c r="BE206" i="8"/>
  <c r="BE212" i="8"/>
  <c r="BE222" i="8"/>
  <c r="BE227" i="8"/>
  <c r="BE240" i="8"/>
  <c r="BE242" i="8"/>
  <c r="BE273" i="8"/>
  <c r="BE277" i="8"/>
  <c r="BE148" i="8"/>
  <c r="BE187" i="8"/>
  <c r="BE194" i="8"/>
  <c r="BE201" i="8"/>
  <c r="BE216" i="8"/>
  <c r="BE219" i="8"/>
  <c r="BE221" i="8"/>
  <c r="BE241" i="8"/>
  <c r="BE245" i="8"/>
  <c r="BE248" i="8"/>
  <c r="BE274" i="8"/>
  <c r="BE281" i="8"/>
  <c r="BE160" i="8"/>
  <c r="BE168" i="8"/>
  <c r="BE171" i="8"/>
  <c r="BE172" i="8"/>
  <c r="BE180" i="8"/>
  <c r="BE200" i="8"/>
  <c r="J91" i="8"/>
  <c r="BE169" i="8"/>
  <c r="BE198" i="8"/>
  <c r="BE204" i="8"/>
  <c r="BE210" i="8"/>
  <c r="BE226" i="8"/>
  <c r="BE230" i="8"/>
  <c r="BE255" i="8"/>
  <c r="BE258" i="8"/>
  <c r="BE154" i="8"/>
  <c r="BE155" i="8"/>
  <c r="BE166" i="8"/>
  <c r="BE237" i="8"/>
  <c r="BE252" i="8"/>
  <c r="BE253" i="8"/>
  <c r="BE276" i="8"/>
  <c r="BE128" i="8"/>
  <c r="BE134" i="8"/>
  <c r="BE136" i="8"/>
  <c r="BE185" i="8"/>
  <c r="BE188" i="8"/>
  <c r="BE197" i="8"/>
  <c r="BE202" i="8"/>
  <c r="BE211" i="8"/>
  <c r="BE270" i="8"/>
  <c r="BE272" i="8"/>
  <c r="BE285" i="8"/>
  <c r="BE137" i="8"/>
  <c r="BE143" i="8"/>
  <c r="BE159" i="8"/>
  <c r="BE186" i="8"/>
  <c r="BE208" i="8"/>
  <c r="BE218" i="8"/>
  <c r="BE213" i="8"/>
  <c r="BE214" i="8"/>
  <c r="BE215" i="8"/>
  <c r="BE217" i="8"/>
  <c r="BE238" i="8"/>
  <c r="BE257" i="8"/>
  <c r="BE288" i="8"/>
  <c r="BE289" i="8"/>
  <c r="BE151" i="8"/>
  <c r="BE163" i="8"/>
  <c r="BE165" i="8"/>
  <c r="BE181" i="8"/>
  <c r="BE191" i="8"/>
  <c r="BE195" i="8"/>
  <c r="BE209" i="8"/>
  <c r="BE260" i="8"/>
  <c r="BE268" i="8"/>
  <c r="BE278" i="8"/>
  <c r="BE284" i="8"/>
  <c r="BE291" i="8"/>
  <c r="BE129" i="8"/>
  <c r="BE175" i="8"/>
  <c r="BE182" i="8"/>
  <c r="BE196" i="8"/>
  <c r="BE205" i="8"/>
  <c r="BE234" i="8"/>
  <c r="BE243" i="8"/>
  <c r="BE247" i="8"/>
  <c r="BE249" i="8"/>
  <c r="BE251" i="8"/>
  <c r="BE256" i="8"/>
  <c r="BE267" i="8"/>
  <c r="BE271" i="8"/>
  <c r="F122" i="8"/>
  <c r="BE131" i="8"/>
  <c r="BE133" i="8"/>
  <c r="BE190" i="8"/>
  <c r="BE220" i="8"/>
  <c r="BE224" i="8"/>
  <c r="BE225" i="8"/>
  <c r="BE229" i="8"/>
  <c r="BE231" i="8"/>
  <c r="BE250" i="8"/>
  <c r="BE261" i="8"/>
  <c r="BE262" i="8"/>
  <c r="BE264" i="8"/>
  <c r="BE157" i="8"/>
  <c r="BE162" i="8"/>
  <c r="BE173" i="8"/>
  <c r="BE176" i="8"/>
  <c r="BE232" i="8"/>
  <c r="BE275" i="8"/>
  <c r="BE177" i="8"/>
  <c r="BE233" i="8"/>
  <c r="BE235" i="8"/>
  <c r="BE239" i="8"/>
  <c r="BE140" i="8"/>
  <c r="BE170" i="8"/>
  <c r="BE178" i="8"/>
  <c r="BE203" i="8"/>
  <c r="BE207" i="8"/>
  <c r="BE244" i="8"/>
  <c r="BE254" i="8"/>
  <c r="BE283" i="8"/>
  <c r="BE287" i="8"/>
  <c r="BE149" i="8"/>
  <c r="BE167" i="8"/>
  <c r="BE174" i="8"/>
  <c r="BE179" i="8"/>
  <c r="BE189" i="8"/>
  <c r="BE192" i="8"/>
  <c r="BE223" i="8"/>
  <c r="BE228" i="8"/>
  <c r="BE246" i="8"/>
  <c r="BE259" i="8"/>
  <c r="BE263" i="8"/>
  <c r="BE155" i="7"/>
  <c r="BE197" i="7"/>
  <c r="BE254" i="7"/>
  <c r="E120" i="7"/>
  <c r="BE161" i="7"/>
  <c r="BE202" i="7"/>
  <c r="BE206" i="7"/>
  <c r="BE248" i="7"/>
  <c r="BE282" i="7"/>
  <c r="BE143" i="7"/>
  <c r="BE148" i="7"/>
  <c r="BE262" i="7"/>
  <c r="BE302" i="7"/>
  <c r="BE303" i="7"/>
  <c r="BE309" i="7"/>
  <c r="BE257" i="7"/>
  <c r="BE299" i="7"/>
  <c r="BE307" i="7"/>
  <c r="BE199" i="7"/>
  <c r="BE258" i="7"/>
  <c r="BE312" i="7"/>
  <c r="BE137" i="7"/>
  <c r="BE261" i="7"/>
  <c r="BE314" i="7"/>
  <c r="BE163" i="7"/>
  <c r="BE318" i="7"/>
  <c r="BE328" i="7"/>
  <c r="BE330" i="7"/>
  <c r="F96" i="7"/>
  <c r="BE144" i="7"/>
  <c r="BE147" i="7"/>
  <c r="BE205" i="7"/>
  <c r="BE253" i="7"/>
  <c r="BE298" i="7"/>
  <c r="BE182" i="7"/>
  <c r="BE291" i="7"/>
  <c r="BE293" i="7"/>
  <c r="BE140" i="7"/>
  <c r="BE145" i="7"/>
  <c r="BE151" i="7"/>
  <c r="BE154" i="7"/>
  <c r="BE159" i="7"/>
  <c r="BE251" i="7"/>
  <c r="BE288" i="7"/>
  <c r="BE304" i="7"/>
  <c r="BE201" i="7"/>
  <c r="BE290" i="7"/>
  <c r="J135" i="6"/>
  <c r="J102" i="6"/>
  <c r="J128" i="7"/>
  <c r="BE180" i="7"/>
  <c r="BE259" i="7"/>
  <c r="BE284" i="7"/>
  <c r="BE158" i="7"/>
  <c r="BE178" i="7"/>
  <c r="BE244" i="7"/>
  <c r="BE286" i="7"/>
  <c r="BE316" i="7"/>
  <c r="BE232" i="7"/>
  <c r="BE295" i="7"/>
  <c r="BE184" i="7"/>
  <c r="BE203" i="7"/>
  <c r="BE280" i="7"/>
  <c r="BE255" i="7"/>
  <c r="BE144" i="6"/>
  <c r="F96" i="6"/>
  <c r="BE177" i="6"/>
  <c r="BE188" i="6"/>
  <c r="BE154" i="6"/>
  <c r="BE161" i="6"/>
  <c r="BE175" i="6"/>
  <c r="BE184" i="6"/>
  <c r="BE190" i="6"/>
  <c r="BE192" i="6"/>
  <c r="E85" i="6"/>
  <c r="BE140" i="6"/>
  <c r="BE147" i="6"/>
  <c r="BE164" i="6"/>
  <c r="BE173" i="6"/>
  <c r="BE203" i="6"/>
  <c r="BE196" i="6"/>
  <c r="BE202" i="6"/>
  <c r="J258" i="5"/>
  <c r="J112" i="5" s="1"/>
  <c r="J127" i="6"/>
  <c r="BE149" i="6"/>
  <c r="BE163" i="6"/>
  <c r="BE169" i="6"/>
  <c r="BE181" i="6"/>
  <c r="BE186" i="6"/>
  <c r="BE199" i="6"/>
  <c r="BE136" i="6"/>
  <c r="BE158" i="6"/>
  <c r="BE200" i="6"/>
  <c r="BE138" i="6"/>
  <c r="BE155" i="6"/>
  <c r="BE157" i="6"/>
  <c r="BE167" i="6"/>
  <c r="BE170" i="6"/>
  <c r="BE179" i="6"/>
  <c r="BE141" i="6"/>
  <c r="BE152" i="6"/>
  <c r="BE165" i="6"/>
  <c r="BE194" i="6"/>
  <c r="BE160" i="6"/>
  <c r="BE198" i="6"/>
  <c r="E85" i="5"/>
  <c r="BE143" i="5"/>
  <c r="BE152" i="5"/>
  <c r="BE182" i="5"/>
  <c r="BE185" i="5"/>
  <c r="BE203" i="5"/>
  <c r="BE227" i="5"/>
  <c r="BE233" i="5"/>
  <c r="BE275" i="5"/>
  <c r="BE295" i="5"/>
  <c r="BE306" i="5"/>
  <c r="BE211" i="5"/>
  <c r="BE245" i="5"/>
  <c r="BE273" i="5"/>
  <c r="F137" i="5"/>
  <c r="BE158" i="5"/>
  <c r="BE209" i="5"/>
  <c r="BE148" i="5"/>
  <c r="BE160" i="5"/>
  <c r="BE249" i="5"/>
  <c r="BE256" i="5"/>
  <c r="BE293" i="5"/>
  <c r="BE310" i="5"/>
  <c r="BE317" i="5"/>
  <c r="BE292" i="5"/>
  <c r="BE175" i="5"/>
  <c r="BE193" i="5"/>
  <c r="BE195" i="5"/>
  <c r="BE232" i="5"/>
  <c r="BE241" i="5"/>
  <c r="BE253" i="5"/>
  <c r="BE314" i="5"/>
  <c r="BE316" i="5"/>
  <c r="BE324" i="5"/>
  <c r="J144" i="4"/>
  <c r="J102" i="4"/>
  <c r="J134" i="5"/>
  <c r="BE150" i="5"/>
  <c r="BE164" i="5"/>
  <c r="BE165" i="5"/>
  <c r="BE196" i="5"/>
  <c r="BE201" i="5"/>
  <c r="BE206" i="5"/>
  <c r="BE243" i="5"/>
  <c r="BE247" i="5"/>
  <c r="BE315" i="5"/>
  <c r="BE318" i="5"/>
  <c r="BE320" i="5"/>
  <c r="BE322" i="5"/>
  <c r="BE329" i="5"/>
  <c r="BE190" i="5"/>
  <c r="BE222" i="5"/>
  <c r="BE236" i="5"/>
  <c r="BE270" i="5"/>
  <c r="BE304" i="5"/>
  <c r="BE312" i="5"/>
  <c r="BE330" i="5"/>
  <c r="BE169" i="5"/>
  <c r="BE205" i="5"/>
  <c r="BE234" i="5"/>
  <c r="BE287" i="5"/>
  <c r="BE309" i="5"/>
  <c r="BE326" i="5"/>
  <c r="BE332" i="5"/>
  <c r="BE220" i="5"/>
  <c r="BE238" i="5"/>
  <c r="BE251" i="5"/>
  <c r="BE257" i="5"/>
  <c r="BE281" i="5"/>
  <c r="BE290" i="5"/>
  <c r="BE302" i="5"/>
  <c r="BE198" i="5"/>
  <c r="BE259" i="5"/>
  <c r="BE272" i="5"/>
  <c r="BE297" i="5"/>
  <c r="BE307" i="5"/>
  <c r="BE162" i="5"/>
  <c r="BE167" i="5"/>
  <c r="BE223" i="5"/>
  <c r="BE255" i="5"/>
  <c r="BE173" i="5"/>
  <c r="BE217" i="5"/>
  <c r="BE265" i="5"/>
  <c r="BE277" i="5"/>
  <c r="BE285" i="5"/>
  <c r="BE155" i="5"/>
  <c r="BE171" i="5"/>
  <c r="BE225" i="5"/>
  <c r="BE229" i="5"/>
  <c r="BE288" i="5"/>
  <c r="BE299" i="5"/>
  <c r="E128" i="4"/>
  <c r="BE166" i="4"/>
  <c r="BE242" i="4"/>
  <c r="BE250" i="4"/>
  <c r="BE295" i="4"/>
  <c r="BE304" i="4"/>
  <c r="BE379" i="4"/>
  <c r="J136" i="4"/>
  <c r="BE145" i="4"/>
  <c r="BE274" i="4"/>
  <c r="BE294" i="4"/>
  <c r="BE335" i="4"/>
  <c r="BE358" i="4"/>
  <c r="BE366" i="4"/>
  <c r="BE368" i="4"/>
  <c r="BE375" i="4"/>
  <c r="BE381" i="4"/>
  <c r="BE393" i="4"/>
  <c r="BE149" i="4"/>
  <c r="BE154" i="4"/>
  <c r="BE230" i="4"/>
  <c r="BE249" i="4"/>
  <c r="BE260" i="4"/>
  <c r="BE339" i="4"/>
  <c r="BE350" i="4"/>
  <c r="BE156" i="4"/>
  <c r="BE174" i="4"/>
  <c r="BE225" i="4"/>
  <c r="BE237" i="4"/>
  <c r="BE240" i="4"/>
  <c r="BE252" i="4"/>
  <c r="BE262" i="4"/>
  <c r="BE342" i="4"/>
  <c r="BE362" i="4"/>
  <c r="BE373" i="4"/>
  <c r="BE181" i="4"/>
  <c r="BE182" i="4"/>
  <c r="BE192" i="4"/>
  <c r="BE311" i="4"/>
  <c r="BE327" i="4"/>
  <c r="BE330" i="4"/>
  <c r="BE348" i="4"/>
  <c r="BE444" i="4"/>
  <c r="BE161" i="4"/>
  <c r="BE258" i="4"/>
  <c r="BE288" i="4"/>
  <c r="BE307" i="4"/>
  <c r="BE318" i="4"/>
  <c r="BE356" i="4"/>
  <c r="BE405" i="4"/>
  <c r="BE421" i="4"/>
  <c r="BE426" i="4"/>
  <c r="BE152" i="4"/>
  <c r="BE207" i="4"/>
  <c r="BE228" i="4"/>
  <c r="BE416" i="4"/>
  <c r="BE445" i="4"/>
  <c r="BE267" i="4"/>
  <c r="BE290" i="4"/>
  <c r="BE296" i="4"/>
  <c r="BE333" i="4"/>
  <c r="BE336" i="4"/>
  <c r="BE352" i="4"/>
  <c r="BE404" i="4"/>
  <c r="BE407" i="4"/>
  <c r="BE422" i="4"/>
  <c r="BE432" i="4"/>
  <c r="BE447" i="4"/>
  <c r="BE153" i="4"/>
  <c r="BE158" i="4"/>
  <c r="BE184" i="4"/>
  <c r="BE331" i="4"/>
  <c r="BE338" i="4"/>
  <c r="BE364" i="4"/>
  <c r="BE392" i="4"/>
  <c r="BE401" i="4"/>
  <c r="BE403" i="4"/>
  <c r="BE412" i="4"/>
  <c r="BE414" i="4"/>
  <c r="BE423" i="4"/>
  <c r="BE425" i="4"/>
  <c r="BE430" i="4"/>
  <c r="BE292" i="4"/>
  <c r="BE299" i="4"/>
  <c r="BE354" i="4"/>
  <c r="BE168" i="4"/>
  <c r="BE177" i="4"/>
  <c r="BE254" i="4"/>
  <c r="BE302" i="4"/>
  <c r="F139" i="4"/>
  <c r="BE164" i="4"/>
  <c r="BE243" i="4"/>
  <c r="BE256" i="4"/>
  <c r="BE300" i="4"/>
  <c r="BE320" i="4"/>
  <c r="BE326" i="4"/>
  <c r="BE345" i="4"/>
  <c r="BE390" i="4"/>
  <c r="BE395" i="4"/>
  <c r="BE399" i="4"/>
  <c r="BE170" i="4"/>
  <c r="BE217" i="4"/>
  <c r="BE272" i="4"/>
  <c r="BE314" i="4"/>
  <c r="BE316" i="4"/>
  <c r="BE329" i="4"/>
  <c r="BE334" i="4"/>
  <c r="BE372" i="4"/>
  <c r="BE377" i="4"/>
  <c r="BE188" i="4"/>
  <c r="BE276" i="4"/>
  <c r="BE309" i="4"/>
  <c r="BE324" i="4"/>
  <c r="BE360" i="4"/>
  <c r="BE179" i="4"/>
  <c r="BE204" i="4"/>
  <c r="BE298" i="4"/>
  <c r="BE322" i="4"/>
  <c r="BE344" i="4"/>
  <c r="BE346" i="4"/>
  <c r="BE367" i="4"/>
  <c r="BE397" i="4"/>
  <c r="BE186" i="4"/>
  <c r="BE247" i="4"/>
  <c r="BE370" i="4"/>
  <c r="BE402" i="4"/>
  <c r="J122" i="2"/>
  <c r="J99" i="2"/>
  <c r="BE159" i="3"/>
  <c r="BE168" i="3"/>
  <c r="BE214" i="3"/>
  <c r="BE281" i="3"/>
  <c r="BE316" i="3"/>
  <c r="BE370" i="3"/>
  <c r="BE153" i="3"/>
  <c r="BE191" i="3"/>
  <c r="BE336" i="3"/>
  <c r="BE341" i="3"/>
  <c r="BE345" i="3"/>
  <c r="BE348" i="3"/>
  <c r="BE386" i="3"/>
  <c r="BE315" i="3"/>
  <c r="BE329" i="3"/>
  <c r="BE383" i="3"/>
  <c r="BE410" i="3"/>
  <c r="BE449" i="3"/>
  <c r="BE467" i="3"/>
  <c r="BE147" i="3"/>
  <c r="BE265" i="3"/>
  <c r="BE286" i="3"/>
  <c r="BE350" i="3"/>
  <c r="BE358" i="3"/>
  <c r="BE171" i="3"/>
  <c r="BE301" i="3"/>
  <c r="BE364" i="3"/>
  <c r="BE374" i="3"/>
  <c r="BE379" i="3"/>
  <c r="BE444" i="3"/>
  <c r="BE447" i="3"/>
  <c r="BE470" i="3"/>
  <c r="BE197" i="3"/>
  <c r="BE206" i="3"/>
  <c r="BE263" i="3"/>
  <c r="BE283" i="3"/>
  <c r="BE290" i="3"/>
  <c r="BE294" i="3"/>
  <c r="BE296" i="3"/>
  <c r="BE303" i="3"/>
  <c r="BE338" i="3"/>
  <c r="BE356" i="3"/>
  <c r="BE376" i="3"/>
  <c r="BE465" i="3"/>
  <c r="BE475" i="3"/>
  <c r="BE487" i="3"/>
  <c r="BE324" i="3"/>
  <c r="BE327" i="3"/>
  <c r="BE334" i="3"/>
  <c r="BE340" i="3"/>
  <c r="BE343" i="3"/>
  <c r="BE365" i="3"/>
  <c r="BE412" i="3"/>
  <c r="BE442" i="3"/>
  <c r="BE471" i="3"/>
  <c r="BE486" i="3"/>
  <c r="E85" i="3"/>
  <c r="BE164" i="3"/>
  <c r="BE174" i="3"/>
  <c r="BE184" i="3"/>
  <c r="BE204" i="3"/>
  <c r="BE360" i="3"/>
  <c r="BE362" i="3"/>
  <c r="BE407" i="3"/>
  <c r="BE446" i="3"/>
  <c r="F96" i="3"/>
  <c r="BE157" i="3"/>
  <c r="BE181" i="3"/>
  <c r="BE195" i="3"/>
  <c r="BE208" i="3"/>
  <c r="BE220" i="3"/>
  <c r="BE282" i="3"/>
  <c r="BE284" i="3"/>
  <c r="BE321" i="3"/>
  <c r="BE351" i="3"/>
  <c r="BE443" i="3"/>
  <c r="BE190" i="3"/>
  <c r="BE210" i="3"/>
  <c r="BE292" i="3"/>
  <c r="BE309" i="3"/>
  <c r="BE180" i="3"/>
  <c r="BE186" i="3"/>
  <c r="BE193" i="3"/>
  <c r="BE381" i="3"/>
  <c r="J93" i="3"/>
  <c r="BE160" i="3"/>
  <c r="BE217" i="3"/>
  <c r="BE319" i="3"/>
  <c r="BE332" i="3"/>
  <c r="BE353" i="3"/>
  <c r="BE363" i="3"/>
  <c r="BE367" i="3"/>
  <c r="BE372" i="3"/>
  <c r="BE155" i="3"/>
  <c r="BE188" i="3"/>
  <c r="BE194" i="3"/>
  <c r="BE289" i="3"/>
  <c r="BE361" i="3"/>
  <c r="BE405" i="3"/>
  <c r="BE408" i="3"/>
  <c r="BE149" i="3"/>
  <c r="BE151" i="3"/>
  <c r="BE154" i="3"/>
  <c r="BE177" i="3"/>
  <c r="BE200" i="3"/>
  <c r="BE298" i="3"/>
  <c r="BE305" i="3"/>
  <c r="BE307" i="3"/>
  <c r="BE311" i="3"/>
  <c r="BE317" i="3"/>
  <c r="BE368" i="3"/>
  <c r="BE377" i="3"/>
  <c r="BE414" i="3"/>
  <c r="BE451" i="3"/>
  <c r="BE489" i="3"/>
  <c r="J91" i="2"/>
  <c r="BE126" i="2"/>
  <c r="BE132" i="2"/>
  <c r="BE144" i="2"/>
  <c r="E85" i="2"/>
  <c r="BE123" i="2"/>
  <c r="BE138" i="2"/>
  <c r="BE141" i="2"/>
  <c r="BE147" i="2"/>
  <c r="BE135" i="2"/>
  <c r="F94" i="2"/>
  <c r="BE129" i="2"/>
  <c r="BA96" i="1"/>
  <c r="BC96" i="1"/>
  <c r="BB96" i="1"/>
  <c r="AW96" i="1"/>
  <c r="BD96" i="1"/>
  <c r="F39" i="5"/>
  <c r="BB100" i="1" s="1"/>
  <c r="F41" i="7"/>
  <c r="BD102" i="1" s="1"/>
  <c r="F38" i="10"/>
  <c r="BC105" i="1" s="1"/>
  <c r="J36" i="13"/>
  <c r="AW108" i="1" s="1"/>
  <c r="F38" i="15"/>
  <c r="BC110" i="1" s="1"/>
  <c r="J38" i="4"/>
  <c r="AW99" i="1"/>
  <c r="F39" i="9"/>
  <c r="BD104" i="1" s="1"/>
  <c r="F39" i="11"/>
  <c r="BD106" i="1"/>
  <c r="F38" i="14"/>
  <c r="BC109" i="1" s="1"/>
  <c r="F40" i="3"/>
  <c r="BC98" i="1" s="1"/>
  <c r="F38" i="8"/>
  <c r="BC103" i="1" s="1"/>
  <c r="F37" i="12"/>
  <c r="BB107" i="1" s="1"/>
  <c r="F39" i="3"/>
  <c r="BB98" i="1" s="1"/>
  <c r="F38" i="7"/>
  <c r="BA102" i="1"/>
  <c r="J36" i="10"/>
  <c r="AW105" i="1" s="1"/>
  <c r="F38" i="12"/>
  <c r="BC107" i="1" s="1"/>
  <c r="AS95" i="1"/>
  <c r="AS94" i="1" s="1"/>
  <c r="F38" i="5"/>
  <c r="BA100" i="1"/>
  <c r="F40" i="7"/>
  <c r="BC102" i="1" s="1"/>
  <c r="F38" i="11"/>
  <c r="BC106" i="1" s="1"/>
  <c r="F37" i="14"/>
  <c r="BB109" i="1" s="1"/>
  <c r="F39" i="4"/>
  <c r="BB99" i="1"/>
  <c r="F38" i="9"/>
  <c r="BC104" i="1"/>
  <c r="J36" i="11"/>
  <c r="AW106" i="1"/>
  <c r="F39" i="14"/>
  <c r="BD109" i="1"/>
  <c r="F40" i="5"/>
  <c r="BC100" i="1"/>
  <c r="F39" i="7"/>
  <c r="BB102" i="1"/>
  <c r="F39" i="10"/>
  <c r="BD105" i="1"/>
  <c r="F36" i="14"/>
  <c r="BA109" i="1"/>
  <c r="J38" i="3"/>
  <c r="AW98" i="1"/>
  <c r="J36" i="8"/>
  <c r="AW103" i="1"/>
  <c r="F36" i="13"/>
  <c r="BA108" i="1"/>
  <c r="F38" i="3"/>
  <c r="BA98" i="1"/>
  <c r="J38" i="7"/>
  <c r="AW102" i="1"/>
  <c r="F36" i="11"/>
  <c r="BA106" i="1"/>
  <c r="J36" i="15"/>
  <c r="AW110" i="1"/>
  <c r="F41" i="4"/>
  <c r="BD99" i="1"/>
  <c r="F36" i="9"/>
  <c r="BA104" i="1"/>
  <c r="F37" i="11"/>
  <c r="BB106" i="1"/>
  <c r="J36" i="14"/>
  <c r="AW109" i="1"/>
  <c r="J32" i="2"/>
  <c r="F41" i="5"/>
  <c r="BD100" i="1" s="1"/>
  <c r="F41" i="6"/>
  <c r="BD101" i="1" s="1"/>
  <c r="F37" i="10"/>
  <c r="BB105" i="1" s="1"/>
  <c r="F36" i="10"/>
  <c r="BA105" i="1" s="1"/>
  <c r="J36" i="12"/>
  <c r="AW107" i="1" s="1"/>
  <c r="F40" i="6"/>
  <c r="BC101" i="1" s="1"/>
  <c r="J38" i="6"/>
  <c r="AW101" i="1" s="1"/>
  <c r="F38" i="6"/>
  <c r="BA101" i="1" s="1"/>
  <c r="F39" i="6"/>
  <c r="BB101" i="1" s="1"/>
  <c r="F39" i="8"/>
  <c r="BD103" i="1" s="1"/>
  <c r="F39" i="13"/>
  <c r="BD108" i="1" s="1"/>
  <c r="F39" i="15"/>
  <c r="BD110" i="1" s="1"/>
  <c r="F41" i="3"/>
  <c r="BD98" i="1" s="1"/>
  <c r="F36" i="8"/>
  <c r="BA103" i="1" s="1"/>
  <c r="F37" i="13"/>
  <c r="BB108" i="1" s="1"/>
  <c r="F36" i="15"/>
  <c r="BA110" i="1" s="1"/>
  <c r="F38" i="4"/>
  <c r="BA99" i="1" s="1"/>
  <c r="F37" i="9"/>
  <c r="BB104" i="1" s="1"/>
  <c r="F39" i="12"/>
  <c r="BD107" i="1" s="1"/>
  <c r="J38" i="5"/>
  <c r="AW100" i="1" s="1"/>
  <c r="F37" i="8"/>
  <c r="BB103" i="1" s="1"/>
  <c r="F38" i="13"/>
  <c r="BC108" i="1" s="1"/>
  <c r="F37" i="15"/>
  <c r="BB110" i="1" s="1"/>
  <c r="F40" i="4"/>
  <c r="BC99" i="1" s="1"/>
  <c r="J36" i="9"/>
  <c r="AW104" i="1" s="1"/>
  <c r="F36" i="12"/>
  <c r="BA107" i="1" s="1"/>
  <c r="J136" i="7" l="1"/>
  <c r="J102" i="7" s="1"/>
  <c r="BK135" i="7"/>
  <c r="J189" i="10"/>
  <c r="J104" i="10" s="1"/>
  <c r="BK130" i="10"/>
  <c r="J130" i="10" s="1"/>
  <c r="J99" i="10" s="1"/>
  <c r="J310" i="4"/>
  <c r="J110" i="4" s="1"/>
  <c r="BK305" i="4"/>
  <c r="J305" i="4" s="1"/>
  <c r="J108" i="4" s="1"/>
  <c r="J146" i="6"/>
  <c r="J105" i="6" s="1"/>
  <c r="BK145" i="6"/>
  <c r="J145" i="6" s="1"/>
  <c r="J104" i="6" s="1"/>
  <c r="BK145" i="3"/>
  <c r="J145" i="3" s="1"/>
  <c r="J101" i="3" s="1"/>
  <c r="J320" i="14"/>
  <c r="J111" i="14" s="1"/>
  <c r="BK314" i="14"/>
  <c r="J314" i="14" s="1"/>
  <c r="J109" i="14" s="1"/>
  <c r="J280" i="8"/>
  <c r="J103" i="8" s="1"/>
  <c r="BK279" i="8"/>
  <c r="J279" i="8" s="1"/>
  <c r="J102" i="8" s="1"/>
  <c r="J142" i="5"/>
  <c r="J102" i="5" s="1"/>
  <c r="BK141" i="5"/>
  <c r="J141" i="5" s="1"/>
  <c r="J101" i="5" s="1"/>
  <c r="J323" i="3"/>
  <c r="J111" i="3" s="1"/>
  <c r="BK322" i="3"/>
  <c r="J322" i="3" s="1"/>
  <c r="J110" i="3" s="1"/>
  <c r="P143" i="4"/>
  <c r="P148" i="11"/>
  <c r="P131" i="11"/>
  <c r="AU106" i="1" s="1"/>
  <c r="T143" i="4"/>
  <c r="R126" i="8"/>
  <c r="R125" i="8"/>
  <c r="R130" i="10"/>
  <c r="R129" i="10"/>
  <c r="T296" i="7"/>
  <c r="T135" i="12"/>
  <c r="T305" i="4"/>
  <c r="R322" i="3"/>
  <c r="T123" i="13"/>
  <c r="P239" i="5"/>
  <c r="P140" i="5" s="1"/>
  <c r="AU100" i="1" s="1"/>
  <c r="BK143" i="4"/>
  <c r="J143" i="4"/>
  <c r="J101" i="4" s="1"/>
  <c r="T239" i="5"/>
  <c r="T322" i="3"/>
  <c r="T175" i="12"/>
  <c r="BK134" i="6"/>
  <c r="J134" i="6"/>
  <c r="J101" i="6"/>
  <c r="R135" i="7"/>
  <c r="R134" i="7" s="1"/>
  <c r="P145" i="6"/>
  <c r="P133" i="6"/>
  <c r="AU101" i="1"/>
  <c r="P145" i="3"/>
  <c r="BK296" i="7"/>
  <c r="J296" i="7"/>
  <c r="J107" i="7"/>
  <c r="P322" i="3"/>
  <c r="T130" i="10"/>
  <c r="T129" i="10"/>
  <c r="R239" i="5"/>
  <c r="P305" i="4"/>
  <c r="T132" i="11"/>
  <c r="T131" i="11"/>
  <c r="T135" i="7"/>
  <c r="T134" i="7" s="1"/>
  <c r="R143" i="4"/>
  <c r="P130" i="10"/>
  <c r="P129" i="10"/>
  <c r="AU105" i="1" s="1"/>
  <c r="R137" i="14"/>
  <c r="R136" i="14"/>
  <c r="P135" i="7"/>
  <c r="P134" i="7" s="1"/>
  <c r="AU102" i="1" s="1"/>
  <c r="P137" i="14"/>
  <c r="P136" i="14"/>
  <c r="AU109" i="1" s="1"/>
  <c r="P296" i="7"/>
  <c r="BK148" i="11"/>
  <c r="J148" i="11"/>
  <c r="J104" i="11" s="1"/>
  <c r="P126" i="8"/>
  <c r="P125" i="8"/>
  <c r="AU103" i="1"/>
  <c r="R175" i="12"/>
  <c r="BK239" i="5"/>
  <c r="J239" i="5"/>
  <c r="J108" i="5"/>
  <c r="R145" i="3"/>
  <c r="R144" i="3"/>
  <c r="R141" i="5"/>
  <c r="R140" i="5"/>
  <c r="R135" i="12"/>
  <c r="R134" i="12"/>
  <c r="BK123" i="13"/>
  <c r="J123" i="13"/>
  <c r="J32" i="13" s="1"/>
  <c r="AG108" i="1" s="1"/>
  <c r="BK137" i="14"/>
  <c r="J137" i="14"/>
  <c r="J99" i="14"/>
  <c r="R305" i="4"/>
  <c r="BK175" i="12"/>
  <c r="J175" i="12"/>
  <c r="J107" i="12"/>
  <c r="T133" i="6"/>
  <c r="P123" i="13"/>
  <c r="AU108" i="1"/>
  <c r="R133" i="6"/>
  <c r="T145" i="3"/>
  <c r="T144" i="3" s="1"/>
  <c r="T141" i="5"/>
  <c r="T140" i="5"/>
  <c r="R132" i="11"/>
  <c r="R131" i="11" s="1"/>
  <c r="T137" i="14"/>
  <c r="T136" i="14"/>
  <c r="BK323" i="14"/>
  <c r="J323" i="14" s="1"/>
  <c r="J112" i="14" s="1"/>
  <c r="BK132" i="11"/>
  <c r="J132" i="11"/>
  <c r="J99" i="11" s="1"/>
  <c r="J122" i="15"/>
  <c r="J99" i="15"/>
  <c r="J135" i="12"/>
  <c r="J99" i="12" s="1"/>
  <c r="BK122" i="9"/>
  <c r="J122" i="9"/>
  <c r="J98" i="9" s="1"/>
  <c r="BK125" i="8"/>
  <c r="J125" i="8"/>
  <c r="J126" i="8"/>
  <c r="J99" i="8" s="1"/>
  <c r="J135" i="7"/>
  <c r="J101" i="7"/>
  <c r="BK133" i="6"/>
  <c r="J133" i="6" s="1"/>
  <c r="J34" i="6" s="1"/>
  <c r="AG101" i="1" s="1"/>
  <c r="BK140" i="5"/>
  <c r="J140" i="5"/>
  <c r="BK142" i="4"/>
  <c r="J142" i="4" s="1"/>
  <c r="J34" i="4" s="1"/>
  <c r="AG99" i="1" s="1"/>
  <c r="BK144" i="3"/>
  <c r="J144" i="3" s="1"/>
  <c r="J100" i="3" s="1"/>
  <c r="AG96" i="1"/>
  <c r="F35" i="2"/>
  <c r="AZ96" i="1" s="1"/>
  <c r="F37" i="4"/>
  <c r="AZ99" i="1" s="1"/>
  <c r="J35" i="12"/>
  <c r="AV107" i="1" s="1"/>
  <c r="AT107" i="1" s="1"/>
  <c r="BD97" i="1"/>
  <c r="F35" i="10"/>
  <c r="AZ105" i="1" s="1"/>
  <c r="J35" i="14"/>
  <c r="AV109" i="1" s="1"/>
  <c r="AT109" i="1" s="1"/>
  <c r="J37" i="5"/>
  <c r="AV100" i="1"/>
  <c r="AT100" i="1"/>
  <c r="F35" i="12"/>
  <c r="AZ107" i="1" s="1"/>
  <c r="F37" i="5"/>
  <c r="AZ100" i="1"/>
  <c r="F35" i="11"/>
  <c r="AZ106" i="1" s="1"/>
  <c r="J32" i="15"/>
  <c r="AG110" i="1"/>
  <c r="F37" i="3"/>
  <c r="AZ98" i="1" s="1"/>
  <c r="J37" i="3"/>
  <c r="AV98" i="1"/>
  <c r="AT98" i="1"/>
  <c r="J35" i="2"/>
  <c r="AV96" i="1"/>
  <c r="AT96" i="1"/>
  <c r="AN96" i="1"/>
  <c r="J37" i="7"/>
  <c r="AV102" i="1"/>
  <c r="AT102" i="1" s="1"/>
  <c r="F35" i="13"/>
  <c r="AZ108" i="1"/>
  <c r="BA97" i="1"/>
  <c r="J35" i="8"/>
  <c r="AV103" i="1"/>
  <c r="AT103" i="1"/>
  <c r="J37" i="4"/>
  <c r="AV99" i="1" s="1"/>
  <c r="AT99" i="1" s="1"/>
  <c r="J35" i="13"/>
  <c r="AV108" i="1"/>
  <c r="AT108" i="1" s="1"/>
  <c r="J34" i="5"/>
  <c r="AG100" i="1"/>
  <c r="F37" i="6"/>
  <c r="AZ101" i="1"/>
  <c r="BB97" i="1"/>
  <c r="AX97" i="1"/>
  <c r="J35" i="9"/>
  <c r="AV104" i="1"/>
  <c r="AT104" i="1" s="1"/>
  <c r="J37" i="6"/>
  <c r="AV101" i="1"/>
  <c r="AT101" i="1"/>
  <c r="F35" i="9"/>
  <c r="AZ104" i="1"/>
  <c r="F37" i="7"/>
  <c r="AZ102" i="1"/>
  <c r="F35" i="14"/>
  <c r="AZ109" i="1"/>
  <c r="BC97" i="1"/>
  <c r="AY97" i="1"/>
  <c r="F35" i="8"/>
  <c r="AZ103" i="1"/>
  <c r="J32" i="8"/>
  <c r="AG103" i="1"/>
  <c r="J35" i="11"/>
  <c r="AV106" i="1"/>
  <c r="AT106" i="1"/>
  <c r="F35" i="15"/>
  <c r="AZ110" i="1" s="1"/>
  <c r="J35" i="10"/>
  <c r="AV105" i="1"/>
  <c r="AT105" i="1"/>
  <c r="J35" i="15"/>
  <c r="AV110" i="1"/>
  <c r="AT110" i="1"/>
  <c r="AN110" i="1"/>
  <c r="AN108" i="1" l="1"/>
  <c r="BK129" i="10"/>
  <c r="J129" i="10" s="1"/>
  <c r="J98" i="10" s="1"/>
  <c r="R142" i="4"/>
  <c r="P144" i="3"/>
  <c r="AU98" i="1" s="1"/>
  <c r="T142" i="4"/>
  <c r="P142" i="4"/>
  <c r="AU99" i="1"/>
  <c r="T134" i="12"/>
  <c r="J98" i="13"/>
  <c r="BK134" i="7"/>
  <c r="J134" i="7"/>
  <c r="J100" i="7" s="1"/>
  <c r="BK131" i="11"/>
  <c r="J131" i="11"/>
  <c r="J98" i="11"/>
  <c r="BK136" i="14"/>
  <c r="J136" i="14"/>
  <c r="BK134" i="12"/>
  <c r="J134" i="12"/>
  <c r="J98" i="12" s="1"/>
  <c r="J41" i="15"/>
  <c r="J41" i="13"/>
  <c r="AN103" i="1"/>
  <c r="J98" i="8"/>
  <c r="J41" i="8"/>
  <c r="AN101" i="1"/>
  <c r="J100" i="6"/>
  <c r="AN100" i="1"/>
  <c r="J100" i="5"/>
  <c r="J43" i="6"/>
  <c r="AN99" i="1"/>
  <c r="J43" i="5"/>
  <c r="J100" i="4"/>
  <c r="J43" i="4"/>
  <c r="J41" i="2"/>
  <c r="J34" i="3"/>
  <c r="AG98" i="1"/>
  <c r="J32" i="10"/>
  <c r="AG105" i="1"/>
  <c r="AN105" i="1" s="1"/>
  <c r="BA95" i="1"/>
  <c r="AW95" i="1"/>
  <c r="J32" i="9"/>
  <c r="AG104" i="1" s="1"/>
  <c r="AN104" i="1" s="1"/>
  <c r="BD95" i="1"/>
  <c r="BD94" i="1"/>
  <c r="W33" i="1"/>
  <c r="AW97" i="1"/>
  <c r="BB95" i="1"/>
  <c r="AX95" i="1"/>
  <c r="J32" i="14"/>
  <c r="AG109" i="1" s="1"/>
  <c r="BC95" i="1"/>
  <c r="BC94" i="1"/>
  <c r="AY94" i="1"/>
  <c r="AZ97" i="1"/>
  <c r="AV97" i="1"/>
  <c r="J41" i="14" l="1"/>
  <c r="J98" i="14"/>
  <c r="J41" i="10"/>
  <c r="J41" i="9"/>
  <c r="J43" i="3"/>
  <c r="AN98" i="1"/>
  <c r="AN109" i="1"/>
  <c r="BA94" i="1"/>
  <c r="W30" i="1" s="1"/>
  <c r="J32" i="12"/>
  <c r="AG107" i="1"/>
  <c r="AN107" i="1"/>
  <c r="AT97" i="1"/>
  <c r="W32" i="1"/>
  <c r="J32" i="11"/>
  <c r="AG106" i="1"/>
  <c r="AN106" i="1" s="1"/>
  <c r="J34" i="7"/>
  <c r="AG102" i="1"/>
  <c r="AN102" i="1"/>
  <c r="AU97" i="1"/>
  <c r="AU95" i="1" s="1"/>
  <c r="AU94" i="1" s="1"/>
  <c r="BB94" i="1"/>
  <c r="W31" i="1" s="1"/>
  <c r="AZ95" i="1"/>
  <c r="AZ94" i="1"/>
  <c r="W29" i="1"/>
  <c r="AY95" i="1"/>
  <c r="J43" i="7" l="1"/>
  <c r="J41" i="11"/>
  <c r="J41" i="12"/>
  <c r="AW94" i="1"/>
  <c r="AK30" i="1" s="1"/>
  <c r="AG97" i="1"/>
  <c r="AG95" i="1"/>
  <c r="AG94" i="1"/>
  <c r="AK26" i="1" s="1"/>
  <c r="AX94" i="1"/>
  <c r="AV94" i="1"/>
  <c r="AK29" i="1"/>
  <c r="AV95" i="1"/>
  <c r="AT95" i="1"/>
  <c r="AN95" i="1"/>
  <c r="AK35" i="1" l="1"/>
  <c r="AN97" i="1"/>
  <c r="AT94" i="1"/>
  <c r="AN94" i="1" l="1"/>
</calcChain>
</file>

<file path=xl/sharedStrings.xml><?xml version="1.0" encoding="utf-8"?>
<sst xmlns="http://schemas.openxmlformats.org/spreadsheetml/2006/main" count="24683" uniqueCount="3466">
  <si>
    <t>Export Komplet</t>
  </si>
  <si>
    <t/>
  </si>
  <si>
    <t>2.0</t>
  </si>
  <si>
    <t>False</t>
  </si>
  <si>
    <t>{30b1508e-789a-4864-9329-a18ce7c1cb96}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</si>
  <si>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</si>
  <si>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</si>
  <si>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</si>
  <si>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</si>
  <si>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</si>
  <si>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</si>
  <si>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</si>
  <si>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</si>
  <si>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</si>
  <si>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Y662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</si>
  <si>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</si>
  <si>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</si>
  <si>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knihovny a IC Města Hranice</t>
  </si>
  <si>
    <t>KSO:</t>
  </si>
  <si>
    <t>CC-CZ:</t>
  </si>
  <si>
    <t>Místo:</t>
  </si>
  <si>
    <t>Hranice</t>
  </si>
  <si>
    <t>Datum:</t>
  </si>
  <si>
    <t>2. 3. 2024</t>
  </si>
  <si>
    <t>Zadavatel:</t>
  </si>
  <si>
    <t>IČ:</t>
  </si>
  <si>
    <t>Město Hranice u Aše</t>
  </si>
  <si>
    <t>DIČ:</t>
  </si>
  <si>
    <t>Uchazeč:</t>
  </si>
  <si>
    <t>Vyplň údaj</t>
  </si>
  <si>
    <t>Projektant:</t>
  </si>
  <si>
    <t>ing.Volný Martin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</si>
  <si>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</si>
  <si>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</si>
  <si>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</si>
  <si>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</si>
  <si>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</si>
  <si>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</si>
  <si>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</si>
  <si>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</si>
  <si>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</si>
  <si>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</si>
  <si>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</si>
  <si>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</si>
  <si>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</si>
  <si>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</si>
  <si>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</si>
  <si>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</si>
  <si>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</si>
  <si>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</si>
  <si>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</si>
  <si>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</si>
  <si>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</si>
  <si>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</si>
  <si>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</si>
  <si>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</si>
  <si>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</si>
  <si>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</si>
  <si>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</si>
  <si>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</si>
  <si>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</si>
  <si>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</si>
  <si>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</si>
  <si>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</si>
  <si>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</si>
  <si>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</si>
  <si>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</si>
  <si>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</si>
  <si>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</si>
  <si>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</si>
  <si>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</si>
  <si>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</si>
  <si>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</si>
  <si>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</si>
  <si>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</si>
  <si>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</si>
  <si>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</si>
  <si>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</si>
  <si>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</si>
  <si>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</si>
  <si>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</si>
  <si>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Informační centrum</t>
  </si>
  <si>
    <t>STA</t>
  </si>
  <si>
    <t>{e09b9a47-056d-484f-8eb2-ba5f1926c80b}</t>
  </si>
  <si>
    <t>2</t>
  </si>
  <si>
    <t>/</t>
  </si>
  <si>
    <t>00</t>
  </si>
  <si>
    <t>VRN</t>
  </si>
  <si>
    <t>Soupis</t>
  </si>
  <si>
    <t>{2a74c577-190d-4f76-bae4-925fbca08f73}</t>
  </si>
  <si>
    <t>10</t>
  </si>
  <si>
    <t>Stavební část</t>
  </si>
  <si>
    <t>{bf2dbd66-f495-4f98-b9e9-c7b1952662a0}</t>
  </si>
  <si>
    <t>10-1</t>
  </si>
  <si>
    <t>1PP</t>
  </si>
  <si>
    <t>3</t>
  </si>
  <si>
    <t>{ebebf53e-82ce-41cf-b7d3-f481cbcc4c87}</t>
  </si>
  <si>
    <t>10-2</t>
  </si>
  <si>
    <t>1NP</t>
  </si>
  <si>
    <t>{dc91ea29-ae9a-404e-9cdc-aed0b1c38089}</t>
  </si>
  <si>
    <t>10-3</t>
  </si>
  <si>
    <t>2NP</t>
  </si>
  <si>
    <t>{c9af9e1e-1ae0-468d-a7b7-fadb2251b713}</t>
  </si>
  <si>
    <t>10-5</t>
  </si>
  <si>
    <t>Střecha</t>
  </si>
  <si>
    <t>{3a59eeef-a82e-46ef-8d63-6b5d3f325d28}</t>
  </si>
  <si>
    <t>10-6</t>
  </si>
  <si>
    <t>Zateplení</t>
  </si>
  <si>
    <t>{659e0677-7fec-4b2d-890f-010fa56342e9}</t>
  </si>
  <si>
    <t>20</t>
  </si>
  <si>
    <t>Elektroinstalace</t>
  </si>
  <si>
    <t>{b6c0b3d7-fbfd-47b3-b32a-83853f0ee51f}</t>
  </si>
  <si>
    <t>30</t>
  </si>
  <si>
    <t>Slaboproud</t>
  </si>
  <si>
    <t>{3cf37262-763a-4959-a1fd-1dfc04cecb4a}</t>
  </si>
  <si>
    <t>40</t>
  </si>
  <si>
    <t>Teplovodní přípojka</t>
  </si>
  <si>
    <t>{df3b76fd-d464-4ef9-b8f9-a339c5a6c57f}</t>
  </si>
  <si>
    <t>50</t>
  </si>
  <si>
    <t>Vytápění</t>
  </si>
  <si>
    <t>{5785ca2b-d81c-470f-86ba-348b8efb32bd}</t>
  </si>
  <si>
    <t>60</t>
  </si>
  <si>
    <t>Zdravotechnika</t>
  </si>
  <si>
    <t>{c707352a-0199-48e3-8807-95421d9eebaf}</t>
  </si>
  <si>
    <t>70</t>
  </si>
  <si>
    <t>VZT</t>
  </si>
  <si>
    <t>{f8aa7621-3097-41dd-8224-9aad183e858c}</t>
  </si>
  <si>
    <t>80</t>
  </si>
  <si>
    <t>Venkovní úpravy</t>
  </si>
  <si>
    <t>{cd991e1e-03bb-4547-b81a-6fe2c485c738}</t>
  </si>
  <si>
    <t>90</t>
  </si>
  <si>
    <t>{e324d825-4ae4-46af-8810-13ea435cd193}</t>
  </si>
  <si>
    <t>KRYCÍ LIST SOUPISU PRACÍ</t>
  </si>
  <si>
    <t>Objekt:</t>
  </si>
  <si>
    <t>1 - Informační centrum</t>
  </si>
  <si>
    <t>Soupis: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</si>
  <si>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</si>
  <si>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</si>
  <si>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</si>
  <si>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</si>
  <si>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</si>
  <si>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</si>
  <si>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</si>
  <si>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</si>
  <si>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</si>
  <si>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</si>
  <si>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</si>
  <si>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</si>
  <si>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</si>
  <si>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</si>
  <si>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</si>
  <si>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</si>
  <si>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</si>
  <si>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</si>
  <si>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</si>
  <si>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</si>
  <si>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</si>
  <si>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</si>
  <si>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</si>
  <si>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</si>
  <si>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012303000</t>
  </si>
  <si>
    <t>Geodetické práce po výstavbě</t>
  </si>
  <si>
    <t>celkem</t>
  </si>
  <si>
    <t>4</t>
  </si>
  <si>
    <t>1046578476</t>
  </si>
  <si>
    <t>VV</t>
  </si>
  <si>
    <t>Součet</t>
  </si>
  <si>
    <t>031002000</t>
  </si>
  <si>
    <t>Související práce pro zařízení staveniště</t>
  </si>
  <si>
    <t>kpl</t>
  </si>
  <si>
    <t>32782279</t>
  </si>
  <si>
    <t>032002000</t>
  </si>
  <si>
    <t>Vybavení staveniště</t>
  </si>
  <si>
    <t>131552344</t>
  </si>
  <si>
    <t>034503000</t>
  </si>
  <si>
    <t>Informační tabule na staveništi</t>
  </si>
  <si>
    <t>-2010936066</t>
  </si>
  <si>
    <t>039002000</t>
  </si>
  <si>
    <t>Zrušení zařízení staveniště</t>
  </si>
  <si>
    <t>1559051717</t>
  </si>
  <si>
    <t>6</t>
  </si>
  <si>
    <t>045303000</t>
  </si>
  <si>
    <t>Koordinační činnost</t>
  </si>
  <si>
    <t>1074844790</t>
  </si>
  <si>
    <t>7</t>
  </si>
  <si>
    <t>070001000</t>
  </si>
  <si>
    <t>Provozní vlivy</t>
  </si>
  <si>
    <t>1136128465</t>
  </si>
  <si>
    <t>8</t>
  </si>
  <si>
    <t>R.0301</t>
  </si>
  <si>
    <t>Vytyčení průběhu stávajících inženýrských sítí</t>
  </si>
  <si>
    <t>507359452</t>
  </si>
  <si>
    <t>9</t>
  </si>
  <si>
    <t>R.0302</t>
  </si>
  <si>
    <t>Náklady na průběžné čištění přístupové komunikace</t>
  </si>
  <si>
    <t>-994979228</t>
  </si>
  <si>
    <t>10 - Stavební část</t>
  </si>
  <si>
    <t>Úroveň 3:</t>
  </si>
  <si>
    <t>10-1 - 1PP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</si>
  <si>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</si>
  <si>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</si>
  <si>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</si>
  <si>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</si>
  <si>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</si>
  <si>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</si>
  <si>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</si>
  <si>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</si>
  <si>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</si>
  <si>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</si>
  <si>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</si>
  <si>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</si>
  <si>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</si>
  <si>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</si>
  <si>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</si>
  <si>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</si>
  <si>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</si>
  <si>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</si>
  <si>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</si>
  <si>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</si>
  <si>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HSV</t>
  </si>
  <si>
    <t>Práce a dodávky HSV</t>
  </si>
  <si>
    <t>Zemní práce</t>
  </si>
  <si>
    <t>131251100</t>
  </si>
  <si>
    <t>Hloubení jam nezapažených v hornině třídy těžitelnosti I skupiny 3 objem do 20 m3 strojně</t>
  </si>
  <si>
    <t>m3</t>
  </si>
  <si>
    <t>CS ÚRS 2024 01</t>
  </si>
  <si>
    <t>270529971</t>
  </si>
  <si>
    <t>2,5*2,5*2 "výtah</t>
  </si>
  <si>
    <t>132212131</t>
  </si>
  <si>
    <t>Hloubení nezapažených rýh šířky do 800 mm v soudržných horninách třídy těžitelnosti I skupiny 3 ručně</t>
  </si>
  <si>
    <t>-469972066</t>
  </si>
  <si>
    <t>(0,63*0,8+5,99*0,5+0,8*0,55)*0,5</t>
  </si>
  <si>
    <t>132254101</t>
  </si>
  <si>
    <t>Hloubení rýh zapažených š do 800 mm v hornině třídy těžitelnosti I skupiny 3 objem do 20 m3 strojně</t>
  </si>
  <si>
    <t>936944258</t>
  </si>
  <si>
    <t>(1,72+1,95)*0,3*0,9</t>
  </si>
  <si>
    <t>161111502</t>
  </si>
  <si>
    <t>Svislé přemístění výkopku z horniny třídy těžitelnosti I skupiny 1 až 3 hl výkopu přes 3 do 6 m nošením</t>
  </si>
  <si>
    <t>2100941581</t>
  </si>
  <si>
    <t>162211201</t>
  </si>
  <si>
    <t>Vodorovné přemístění do 10 m nošením výkopku z horniny třídy těžitelnosti I skupiny 1 až 3</t>
  </si>
  <si>
    <t>-1632068831</t>
  </si>
  <si>
    <t>162751117</t>
  </si>
  <si>
    <t>Vodorovné přemístění přes 9 000 do 10000 m výkopku/sypaniny z horniny třídy těžitelnosti I skupiny 1 až 3</t>
  </si>
  <si>
    <t>2093893978</t>
  </si>
  <si>
    <t>12,5+1,97+0,991</t>
  </si>
  <si>
    <t>171201231</t>
  </si>
  <si>
    <t>Poplatek za uložení zeminy a kamení na recyklační skládce (skládkovné) kód odpadu 17 05 04</t>
  </si>
  <si>
    <t>t</t>
  </si>
  <si>
    <t>1236630175</t>
  </si>
  <si>
    <t>15,461*2 'Přepočtené koeficientem množství</t>
  </si>
  <si>
    <t>171251201</t>
  </si>
  <si>
    <t>Uložení sypaniny na skládky nebo meziskládky</t>
  </si>
  <si>
    <t>1537276748</t>
  </si>
  <si>
    <t>181951112</t>
  </si>
  <si>
    <t>Úprava pláně v hornině třídy těžitelnosti I skupiny 1 až 3 se zhutněním strojně</t>
  </si>
  <si>
    <t>m2</t>
  </si>
  <si>
    <t>1328985464</t>
  </si>
  <si>
    <t>((4,61+0,15+2,3+2,7+1,3+1,2)+(4+0,15*3+1,7+1,35+1,75+1+1,4))/2*(3,45+7,25)</t>
  </si>
  <si>
    <t>2,965*1,48</t>
  </si>
  <si>
    <t>Zakládání</t>
  </si>
  <si>
    <t>271572211</t>
  </si>
  <si>
    <t>Podsyp pod základové konstrukce se zhutněním z netříděného štěrkopísku</t>
  </si>
  <si>
    <t>-391841463</t>
  </si>
  <si>
    <t>((4,61+0,15+2,3+2,7+1,3+1,2)+(4+0,15*3+1,7+1,35+1,75+1+1,4))/2*(3,45+7,25)*0,1 "0.02-0.20</t>
  </si>
  <si>
    <t>2,965*1,48*0,1 "0.01</t>
  </si>
  <si>
    <t>2,25*2,32*0,1 "výtah</t>
  </si>
  <si>
    <t>11</t>
  </si>
  <si>
    <t>273321511</t>
  </si>
  <si>
    <t>Základové desky ze ŽB bez zvýšených nároků na prostředí tř. C 25/30</t>
  </si>
  <si>
    <t>1231164045</t>
  </si>
  <si>
    <t>132,307*0,15</t>
  </si>
  <si>
    <t>1,65*1,72*0,2 " výtah</t>
  </si>
  <si>
    <t>273362021</t>
  </si>
  <si>
    <t>Výztuž základových desek svařovanými sítěmi Kari</t>
  </si>
  <si>
    <t>740709255</t>
  </si>
  <si>
    <t>132,307*7,9*2*1,2/1000 "KY49</t>
  </si>
  <si>
    <t>2,32*2,25*2*7,9*1,2/1000 "výtah</t>
  </si>
  <si>
    <t>13</t>
  </si>
  <si>
    <t>274321511</t>
  </si>
  <si>
    <t>Základové pasy ze ŽB bez zvýšených nároků na prostředí tř. C 25/30</t>
  </si>
  <si>
    <t>475794030</t>
  </si>
  <si>
    <t>(0,63*0,8+5,99*0,5+0,8*0,55)*0,65</t>
  </si>
  <si>
    <t>(1,72*2+2,25*2)*0,3*0,9 "výtah</t>
  </si>
  <si>
    <t>14</t>
  </si>
  <si>
    <t>274351121</t>
  </si>
  <si>
    <t>Zřízení bednění základových pasů rovného</t>
  </si>
  <si>
    <t>-1842846973</t>
  </si>
  <si>
    <t>(0,365+0,465+0,15*2+5,99*2+0,15*2+0,55*2)*0,4</t>
  </si>
  <si>
    <t>(1,72*2+1,65*2+2,02+1,95)*0,9 "výtah</t>
  </si>
  <si>
    <t>15</t>
  </si>
  <si>
    <t>274351122</t>
  </si>
  <si>
    <t>Odstranění bednění základových pasů rovného</t>
  </si>
  <si>
    <t>-116233437</t>
  </si>
  <si>
    <t>16</t>
  </si>
  <si>
    <t>274361821</t>
  </si>
  <si>
    <t>Výztuž základových pasů betonářskou ocelí 10 505 (R)</t>
  </si>
  <si>
    <t>-415349553</t>
  </si>
  <si>
    <t>4,704*120/1000</t>
  </si>
  <si>
    <t>Svislé a kompletní konstrukce</t>
  </si>
  <si>
    <t>17</t>
  </si>
  <si>
    <t>310238211</t>
  </si>
  <si>
    <t>Zazdívka otvorů pl přes 0,25 do 1 m2 ve zdivu nadzákladovém cihlami pálenými na MVC</t>
  </si>
  <si>
    <t>204544949</t>
  </si>
  <si>
    <t>0,8*0,5*0,6*7</t>
  </si>
  <si>
    <t>18</t>
  </si>
  <si>
    <t>311321411</t>
  </si>
  <si>
    <t>Nosná zeď ze ŽB tř. C 25/30 bez výztuže</t>
  </si>
  <si>
    <t>-1532831157</t>
  </si>
  <si>
    <t>(1,72+1,65+0,3)*0,3*2,65 " výtah</t>
  </si>
  <si>
    <t>19</t>
  </si>
  <si>
    <t>311351121</t>
  </si>
  <si>
    <t>Zřízení oboustranného bednění nosných nadzákladových zdí</t>
  </si>
  <si>
    <t>-1659726446</t>
  </si>
  <si>
    <t>(1,72+1,65+2,02+1,95)*2,65 "výtah</t>
  </si>
  <si>
    <t>311351122</t>
  </si>
  <si>
    <t>Odstranění oboustranného bednění nosných nadzákladových zdí</t>
  </si>
  <si>
    <t>-1150312516</t>
  </si>
  <si>
    <t>311361821</t>
  </si>
  <si>
    <t>Výztuž nosných zdí betonářskou ocelí 10 505</t>
  </si>
  <si>
    <t>-1607006618</t>
  </si>
  <si>
    <t>2,918*150/1000 "výtah</t>
  </si>
  <si>
    <t>22</t>
  </si>
  <si>
    <t>317142422</t>
  </si>
  <si>
    <t>Překlad nenosný pórobetonový š 100 mm v do 250 mm na tenkovrstvou maltu dl přes 1000 do 1250 mm</t>
  </si>
  <si>
    <t>kus</t>
  </si>
  <si>
    <t>-793766637</t>
  </si>
  <si>
    <t>23</t>
  </si>
  <si>
    <t>317142442</t>
  </si>
  <si>
    <t>Překlad nenosný pórobetonový š 150 mm v do 250 mm na tenkovrstvou maltu dl přes 1000 do 1250 mm</t>
  </si>
  <si>
    <t>658689865</t>
  </si>
  <si>
    <t>24</t>
  </si>
  <si>
    <t>317944321</t>
  </si>
  <si>
    <t>Válcované nosníky do č.12 dodatečně osazované do připravených otvorů</t>
  </si>
  <si>
    <t>-1605114777</t>
  </si>
  <si>
    <t>1,5*3*11,1*1,05/1000</t>
  </si>
  <si>
    <t>25</t>
  </si>
  <si>
    <t>342272225</t>
  </si>
  <si>
    <t>Příčka z pórobetonových hladkých tvárnic na tenkovrstvou maltu tl 100 mm</t>
  </si>
  <si>
    <t>-532089851</t>
  </si>
  <si>
    <t>(0,6+1,65+1,45+1,65+1,95+3,45+0,9+1,4+0,6+0,65*2+1,6*2+0,95+0,2+1,3+2,65*2+1,2+2,6)*2,5</t>
  </si>
  <si>
    <t>-0,7*2*8</t>
  </si>
  <si>
    <t>26</t>
  </si>
  <si>
    <t>342272245</t>
  </si>
  <si>
    <t>Příčka z pórobetonových hladkých tvárnic na tenkovrstvou maltu tl 150 mm</t>
  </si>
  <si>
    <t>486546867</t>
  </si>
  <si>
    <t>(5,65+0,15+1,7+0,15+4,21+3,45*3+7,1+1,1+0,5+2,7+1,7+0,15+5,65)*2,5</t>
  </si>
  <si>
    <t>-0,8*2*9</t>
  </si>
  <si>
    <t>-0,7*2</t>
  </si>
  <si>
    <t>27</t>
  </si>
  <si>
    <t>342291111</t>
  </si>
  <si>
    <t>Ukotvení příček montážní polyuretanovou pěnou tl příčky do 100 mm</t>
  </si>
  <si>
    <t>m</t>
  </si>
  <si>
    <t>-396272120</t>
  </si>
  <si>
    <t>(0,6+1,65+1,45+1,65+1,95+3,45+0,9+1,4+0,6+0,65*2+1,6*2+0,95+0,2+1,3+2,65*2+1,2+2,6)</t>
  </si>
  <si>
    <t>28</t>
  </si>
  <si>
    <t>342291112</t>
  </si>
  <si>
    <t>Ukotvení příček montážní polyuretanovou pěnou tl příčky přes 100 mm</t>
  </si>
  <si>
    <t>304785807</t>
  </si>
  <si>
    <t>(5,65+0,15+1,7+0,15+4,21+3,45*3+7,1+1,1+0,5+2,7+1,7+0,15+5,65)</t>
  </si>
  <si>
    <t>29</t>
  </si>
  <si>
    <t>342291121</t>
  </si>
  <si>
    <t>Ukotvení příček k cihelným konstrukcím plochými kotvami</t>
  </si>
  <si>
    <t>2137802807</t>
  </si>
  <si>
    <t>2,5*24</t>
  </si>
  <si>
    <t>346244381</t>
  </si>
  <si>
    <t>Plentování jednostranné v do 200 mm válcovaných nosníků cihlami</t>
  </si>
  <si>
    <t>-240407683</t>
  </si>
  <si>
    <t>1,5*0,2*2 "přelady</t>
  </si>
  <si>
    <t>0,3*2,5 "sloup HEB 18</t>
  </si>
  <si>
    <t>Vodorovné konstrukce</t>
  </si>
  <si>
    <t>31</t>
  </si>
  <si>
    <t>430362021</t>
  </si>
  <si>
    <t>Výztuž schodišťové konstrukce a rampy svařovanými sítěmi Kari</t>
  </si>
  <si>
    <t>16202677</t>
  </si>
  <si>
    <t>(0,33*10+1,2)*1,1*4,5*1,2/1000</t>
  </si>
  <si>
    <t>Úpravy povrchů, podlahy a osazování výplní</t>
  </si>
  <si>
    <t>32</t>
  </si>
  <si>
    <t>612131151</t>
  </si>
  <si>
    <t>Sanační postřik vnitřních stěn nanášený celoplošně ručně</t>
  </si>
  <si>
    <t>-463223854</t>
  </si>
  <si>
    <t>(5,53+2+2,965+1,265)*2,3 "S3</t>
  </si>
  <si>
    <t>(11,7+12,26+10,7+10,9)*2,3</t>
  </si>
  <si>
    <t>33</t>
  </si>
  <si>
    <t>612142001</t>
  </si>
  <si>
    <t>Pletivo sklovláknité vnitřních stěn vtlačené do tmelu</t>
  </si>
  <si>
    <t>-472110895</t>
  </si>
  <si>
    <t>(3,45*2+1,4)*2,3 "0.02</t>
  </si>
  <si>
    <t>-0,8*2*4</t>
  </si>
  <si>
    <t>(4,21+3,45)*2,3 "0.03</t>
  </si>
  <si>
    <t>-0,8*2</t>
  </si>
  <si>
    <t>(4,21+7,1)*2,3 "0.04</t>
  </si>
  <si>
    <t>(4,3*2+1,7*2)*2,3 "0.05</t>
  </si>
  <si>
    <t>-0,8*2*5</t>
  </si>
  <si>
    <t>(2,4*2+2,5*2+2,65*2-2,3)*2,3 "0.06</t>
  </si>
  <si>
    <t>-0,7*2*2</t>
  </si>
  <si>
    <t>(2,5+1,2*2)*2,3 "0.07</t>
  </si>
  <si>
    <t>(2,65*2+1,2)*2,3 "0.08</t>
  </si>
  <si>
    <t>(2,65+1,2)*2,3 "0.09</t>
  </si>
  <si>
    <t>(5,65*2+2,7*2-2,05)*2,3 "0.10</t>
  </si>
  <si>
    <t>(5,65*2+2,15)*2,3 "0.11</t>
  </si>
  <si>
    <t>-0,8*2*2</t>
  </si>
  <si>
    <t>(1,6*2+0,95*2)*2,3 "0.12</t>
  </si>
  <si>
    <t>(2,45+1,4*2)*2,3 "0.13</t>
  </si>
  <si>
    <t>(1,4+0,9)*2,3 "0.14</t>
  </si>
  <si>
    <t>(1,95*2+0,9)*2,3 "0.15</t>
  </si>
  <si>
    <t>(1,4*2+3,1*2+0,6*2+1,4*2)*2,3 "0.16</t>
  </si>
  <si>
    <t>(1,4*2+0,9*2)*2,3 "0.17</t>
  </si>
  <si>
    <t>(1,35+1,95*2)*2,3 "0.18</t>
  </si>
  <si>
    <t>(1,65+0,925*2)*2,3 "0.19</t>
  </si>
  <si>
    <t>(1,65*2+0,925*2)*2,3 "0.20</t>
  </si>
  <si>
    <t>34</t>
  </si>
  <si>
    <t>612311141</t>
  </si>
  <si>
    <t>Vápenná omítka štuková dvouvrstvá vnitřních stěn nanášená ručně</t>
  </si>
  <si>
    <t>1151038191</t>
  </si>
  <si>
    <t>(1,9+2)*2,3</t>
  </si>
  <si>
    <t>35</t>
  </si>
  <si>
    <t>612321131</t>
  </si>
  <si>
    <t>Vápenocementový štuk vnitřních stěn tloušťky do 3 mm</t>
  </si>
  <si>
    <t>-430522234</t>
  </si>
  <si>
    <t>36</t>
  </si>
  <si>
    <t>612324111</t>
  </si>
  <si>
    <t>Sanační omítka podkladní vnitřních stěn nanášená ručně</t>
  </si>
  <si>
    <t>430097347</t>
  </si>
  <si>
    <t>37</t>
  </si>
  <si>
    <t>612325131</t>
  </si>
  <si>
    <t>Omítka sanační jádrová vnitřních stěn nanášená ručně</t>
  </si>
  <si>
    <t>1039083189</t>
  </si>
  <si>
    <t>38</t>
  </si>
  <si>
    <t>612328131</t>
  </si>
  <si>
    <t>Sanační štuk vnitřních stěn tloušťky do 3 mm</t>
  </si>
  <si>
    <t>-697806981</t>
  </si>
  <si>
    <t>39</t>
  </si>
  <si>
    <t>615142002</t>
  </si>
  <si>
    <t>Pletivo sklovláknité vnitřních nosníků provizorně přichycené</t>
  </si>
  <si>
    <t>-343611018</t>
  </si>
  <si>
    <t>1,5*0,2*2+1,04*0,4</t>
  </si>
  <si>
    <t>631311125</t>
  </si>
  <si>
    <t>Mazanina tl přes 80 do 120 mm z betonu prostého bez zvýšených nároků na prostředí tř. C 20/25</t>
  </si>
  <si>
    <t>-48005932</t>
  </si>
  <si>
    <t>125,610*0,1</t>
  </si>
  <si>
    <t>Ostatní konstrukce a práce, bourání</t>
  </si>
  <si>
    <t>41</t>
  </si>
  <si>
    <t>949101111</t>
  </si>
  <si>
    <t>Lešení pomocné pro objekty pozemních staveb s lešeňovou podlahou v do 1,9 m zatížení do 150 kg/m2</t>
  </si>
  <si>
    <t>-348435659</t>
  </si>
  <si>
    <t>42</t>
  </si>
  <si>
    <t>952901111</t>
  </si>
  <si>
    <t>Vyčištění budov bytové a občanské výstavby při výšce podlaží do 4 m</t>
  </si>
  <si>
    <t>-1372087424</t>
  </si>
  <si>
    <t>7,64+6,29+14,14+31,31+7,31+9,61+3+3,18*2+13,24+7,58+1,46+3,43+1,26+1,76+4,27+1,26+2,63+1,53*2 "S10</t>
  </si>
  <si>
    <t>43</t>
  </si>
  <si>
    <t>961021311</t>
  </si>
  <si>
    <t>Bourání základů ze zdiva kamenného</t>
  </si>
  <si>
    <t>1968283659</t>
  </si>
  <si>
    <t>(1,95+2,32)*0,9*0,3 "výtah - základy</t>
  </si>
  <si>
    <t>44</t>
  </si>
  <si>
    <t>962031133</t>
  </si>
  <si>
    <t>Bourání příček nebo přizdívek z cihel pálených tl přes 100 do 150 mm</t>
  </si>
  <si>
    <t>-1954075182</t>
  </si>
  <si>
    <t>(3,45+0,15+7,1+2,3+3,45+0,15+7,1+2+0,15+2,4+1,6+1,4+5,5)*2,4</t>
  </si>
  <si>
    <t>45</t>
  </si>
  <si>
    <t>962032230</t>
  </si>
  <si>
    <t>Bourání zdiva z cihel pálených nebo vápenopískových na MV nebo MVC do 1 m3</t>
  </si>
  <si>
    <t>87330550</t>
  </si>
  <si>
    <t>1,7*2,25*0,25</t>
  </si>
  <si>
    <t>46</t>
  </si>
  <si>
    <t>965042231</t>
  </si>
  <si>
    <t>Bourání podkladů pod dlažby nebo mazanin betonových nebo z litého asfaltu tl přes 100 mm pl do 4 m2</t>
  </si>
  <si>
    <t>293979051</t>
  </si>
  <si>
    <t>((4,61+0,15+2,3+2,7+1,3+1,2)+(4+0,15*3+1,7+1,35+1,75+1+1,4))/2*(3,45+7,25)*0,2</t>
  </si>
  <si>
    <t>2,965*1,48*0,2</t>
  </si>
  <si>
    <t>47</t>
  </si>
  <si>
    <t>967031132</t>
  </si>
  <si>
    <t>Přisekání rovných ostění v cihelném zdivu na MV nebo MVC</t>
  </si>
  <si>
    <t>1501912536</t>
  </si>
  <si>
    <t>1,72*2,25</t>
  </si>
  <si>
    <t>48</t>
  </si>
  <si>
    <t>968072244</t>
  </si>
  <si>
    <t>Vybourání kovových rámů oken jednoduchých včetně křídel pl do 1 m2</t>
  </si>
  <si>
    <t>725080072</t>
  </si>
  <si>
    <t>0,8*0,5*8</t>
  </si>
  <si>
    <t>49</t>
  </si>
  <si>
    <t>968072455</t>
  </si>
  <si>
    <t>Vybourání kovových dveřních zárubní pl do 2 m2</t>
  </si>
  <si>
    <t>2146345694</t>
  </si>
  <si>
    <t>1,6*8</t>
  </si>
  <si>
    <t>971033651</t>
  </si>
  <si>
    <t>Vybourání otvorů ve zdivu cihelném pl do 4 m2 na MVC nebo MV tl do 600 mm</t>
  </si>
  <si>
    <t>661845142</t>
  </si>
  <si>
    <t>1,04*2,1</t>
  </si>
  <si>
    <t>51</t>
  </si>
  <si>
    <t>974031664</t>
  </si>
  <si>
    <t>Vysekání rýh ve zdivu cihelném pro vtahování nosníků hl do 150 mm v do 150 mm</t>
  </si>
  <si>
    <t>1507186688</t>
  </si>
  <si>
    <t>1,5*3</t>
  </si>
  <si>
    <t>52</t>
  </si>
  <si>
    <t>978013191</t>
  </si>
  <si>
    <t>Otlučení (osekání) vnitřní vápenné nebo vápenocementové omítky stěn v rozsahu přes 50 do 100 %</t>
  </si>
  <si>
    <t>-1803986224</t>
  </si>
  <si>
    <t>997</t>
  </si>
  <si>
    <t>Přesun sutě</t>
  </si>
  <si>
    <t>53</t>
  </si>
  <si>
    <t>997013151</t>
  </si>
  <si>
    <t>Vnitrostaveništní doprava suti a vybouraných hmot pro budovy v do 6 m s omezením mechanizace</t>
  </si>
  <si>
    <t>363540435</t>
  </si>
  <si>
    <t>54</t>
  </si>
  <si>
    <t>997013501</t>
  </si>
  <si>
    <t>Odvoz suti a vybouraných hmot na skládku nebo meziskládku do 1 km se složením</t>
  </si>
  <si>
    <t>-1859857751</t>
  </si>
  <si>
    <t>55</t>
  </si>
  <si>
    <t>997013509</t>
  </si>
  <si>
    <t>Příplatek k odvozu suti a vybouraných hmot na skládku ZKD 1 km přes 1 km</t>
  </si>
  <si>
    <t>-1582091367</t>
  </si>
  <si>
    <t>97,418*9 'Přepočtené koeficientem množství</t>
  </si>
  <si>
    <t>56</t>
  </si>
  <si>
    <t>997013869</t>
  </si>
  <si>
    <t>Poplatek za uložení stavebního odpadu na recyklační skládce (skládkovné) ze směsí betonu, cihel a keramických výrobků kód odpadu 17 01 07</t>
  </si>
  <si>
    <t>-1820525857</t>
  </si>
  <si>
    <t>998</t>
  </si>
  <si>
    <t>Přesun hmot</t>
  </si>
  <si>
    <t>57</t>
  </si>
  <si>
    <t>998017001</t>
  </si>
  <si>
    <t>Přesun hmot s omezením mechanizace pro budovy v do 6 m</t>
  </si>
  <si>
    <t>CS ÚRS 2023 02</t>
  </si>
  <si>
    <t>624539573</t>
  </si>
  <si>
    <t>PSV</t>
  </si>
  <si>
    <t>Práce a dodávky PSV</t>
  </si>
  <si>
    <t>711</t>
  </si>
  <si>
    <t>Izolace proti vodě, vlhkosti a plynům</t>
  </si>
  <si>
    <t>58</t>
  </si>
  <si>
    <t>711113-1</t>
  </si>
  <si>
    <t>Opatření pro sanaci zdi dle skladby S3 - penetrační silikátový nátěr, adhezní můstek 1mm. vyrovnávací těsnící malta, těsnící klín, izolační stěrka 2x 1mm - 1.2.3</t>
  </si>
  <si>
    <t>536959993</t>
  </si>
  <si>
    <t>59</t>
  </si>
  <si>
    <t>711113115</t>
  </si>
  <si>
    <t>Izolace proti vlhkosti na vodorovné ploše za studena těsnicí hmotou dvousložkovou na bázi polymery modifikované živičné emulze</t>
  </si>
  <si>
    <t>1872737234</t>
  </si>
  <si>
    <t>132,307 "prodení dle TZ - 1.2.4, skladba S10</t>
  </si>
  <si>
    <t>711131101</t>
  </si>
  <si>
    <t>Provedení izolace proti zemní vlhkosti pásy na sucho vodorovné AIP nebo tkaninou</t>
  </si>
  <si>
    <t>-836664630</t>
  </si>
  <si>
    <t>132,307</t>
  </si>
  <si>
    <t>61</t>
  </si>
  <si>
    <t>M</t>
  </si>
  <si>
    <t>69311172</t>
  </si>
  <si>
    <t>geotextilie PP s ÚV stabilizací 300g/m2</t>
  </si>
  <si>
    <t>-586941764</t>
  </si>
  <si>
    <t>264,614*1,1 'Přepočtené koeficientem množství</t>
  </si>
  <si>
    <t>62</t>
  </si>
  <si>
    <t>998711201</t>
  </si>
  <si>
    <t>Přesun hmot procentní pro izolace proti vodě, vlhkosti a plynům v objektech v do 6 m</t>
  </si>
  <si>
    <t>%</t>
  </si>
  <si>
    <t>1423467106</t>
  </si>
  <si>
    <t>713</t>
  </si>
  <si>
    <t>Izolace tepelné</t>
  </si>
  <si>
    <t>63</t>
  </si>
  <si>
    <t>713121111</t>
  </si>
  <si>
    <t>Montáž izolace tepelné podlah volně kladenými rohožemi, pásy, dílci, deskami 1 vrstva</t>
  </si>
  <si>
    <t>-2098049479</t>
  </si>
  <si>
    <t>7,64+6,29+14,14+31,31+7,31+9,61+3+3,18*2+13,24+7,58+1,46+3,43+1,26+1,76+4,27+1,26+2,63+1,53*2</t>
  </si>
  <si>
    <t>64</t>
  </si>
  <si>
    <t>28376416</t>
  </si>
  <si>
    <t>deska XPS hrana polodrážková a hladký povrch 300kPA λ=0,035 tl 40mm</t>
  </si>
  <si>
    <t>1082916051</t>
  </si>
  <si>
    <t>125,61*1,05 'Přepočtené koeficientem množství</t>
  </si>
  <si>
    <t>65</t>
  </si>
  <si>
    <t>713191132</t>
  </si>
  <si>
    <t>Montáž izolace tepelné podlah, stropů vrchem nebo střech překrytí separační fólií z PE</t>
  </si>
  <si>
    <t>-913555181</t>
  </si>
  <si>
    <t>66</t>
  </si>
  <si>
    <t>28329042</t>
  </si>
  <si>
    <t>fólie PE separační či ochranná tl 0,2mm</t>
  </si>
  <si>
    <t>-1556734399</t>
  </si>
  <si>
    <t>125,61*1,1 'Přepočtené koeficientem množství</t>
  </si>
  <si>
    <t>67</t>
  </si>
  <si>
    <t>998713201</t>
  </si>
  <si>
    <t>Přesun hmot procentní pro izolace tepelné v objektech v do 6 m</t>
  </si>
  <si>
    <t>867295495</t>
  </si>
  <si>
    <t>763</t>
  </si>
  <si>
    <t>Konstrukce suché výstavby</t>
  </si>
  <si>
    <t>68</t>
  </si>
  <si>
    <t>763121422</t>
  </si>
  <si>
    <t>SDK stěna předsazená tl 62,5 mm profil CW+UW 50 deska 1xH2 12,5 bez izolace EI 15</t>
  </si>
  <si>
    <t>-1102165768</t>
  </si>
  <si>
    <t>(0,925*2+0,9+1,2)*1,4</t>
  </si>
  <si>
    <t>(0,2*2)*2,3</t>
  </si>
  <si>
    <t>69</t>
  </si>
  <si>
    <t>763131432</t>
  </si>
  <si>
    <t>SDK podhled deska 1xDF 15 bez izolace dvouvrstvá spodní kce profil CD+UD REI 90</t>
  </si>
  <si>
    <t>677559424</t>
  </si>
  <si>
    <t>6,29+14,14+31,31+7,31+9,61+3+3,18*2+13,24+7,58+1,46+3,43+1,26+1,76+4,27+1,26+2,63+1,53*2</t>
  </si>
  <si>
    <t>763131751</t>
  </si>
  <si>
    <t>Montáž parotěsné zábrany do SDK podhledu</t>
  </si>
  <si>
    <t>-353421107</t>
  </si>
  <si>
    <t>71</t>
  </si>
  <si>
    <t>28329276</t>
  </si>
  <si>
    <t>fólie PE vyztužená pro parotěsnou vrstvu (reakce na oheň - třída E) 140g/m2</t>
  </si>
  <si>
    <t>1861776226</t>
  </si>
  <si>
    <t>117,97*1,1235 'Přepočtené koeficientem množství</t>
  </si>
  <si>
    <t>72</t>
  </si>
  <si>
    <t>763131752</t>
  </si>
  <si>
    <t>Montáž jedné vrstvy tepelné izolace do SDK podhledu</t>
  </si>
  <si>
    <t>-850100691</t>
  </si>
  <si>
    <t>4,61*2,65 "0.04</t>
  </si>
  <si>
    <t>9,61+3+3,18*2 "0.06-0.09</t>
  </si>
  <si>
    <t>73</t>
  </si>
  <si>
    <t>63152099</t>
  </si>
  <si>
    <t>pás tepelně izolační univerzální λ=0,032-0,033 tl 100mm</t>
  </si>
  <si>
    <t>-1402898033</t>
  </si>
  <si>
    <t>31,187*1,02 'Přepočtené koeficientem množství</t>
  </si>
  <si>
    <t>74</t>
  </si>
  <si>
    <t>998763401</t>
  </si>
  <si>
    <t>Přesun hmot procentní pro konstrukce montované z desek v objektech v do 6 m</t>
  </si>
  <si>
    <t>-608145030</t>
  </si>
  <si>
    <t>766</t>
  </si>
  <si>
    <t>Konstrukce truhlářské</t>
  </si>
  <si>
    <t>75</t>
  </si>
  <si>
    <t>766-22</t>
  </si>
  <si>
    <t>M+D dveře vnitřní 800x1970 vč. obložkové zárubně bezfalcové ,kování - 22</t>
  </si>
  <si>
    <t>71529425</t>
  </si>
  <si>
    <t>76</t>
  </si>
  <si>
    <t>766-22EW30</t>
  </si>
  <si>
    <t>M+D dveře vnitřní 800x1970 vč. obložkové zárubně bezfalcové ,kování - 22 EW30DP3-C</t>
  </si>
  <si>
    <t>-270174925</t>
  </si>
  <si>
    <t>77</t>
  </si>
  <si>
    <t>766-22EW60</t>
  </si>
  <si>
    <t>M+D dveře vnitřní 800x1970 vč. obložkové zárubně bezfalcové ,kování - 22 EW60DP3-C</t>
  </si>
  <si>
    <t>-485461018</t>
  </si>
  <si>
    <t>78</t>
  </si>
  <si>
    <t>766-23</t>
  </si>
  <si>
    <t>M+D dveře vnitřní 700x1970 vč. obložkové zárubně bezfalcové ,kování - 23</t>
  </si>
  <si>
    <t>84850806</t>
  </si>
  <si>
    <t>79</t>
  </si>
  <si>
    <t>766-24</t>
  </si>
  <si>
    <t>M+D dveře vnitřní 700x1970 posuvné - 24</t>
  </si>
  <si>
    <t>1772757971</t>
  </si>
  <si>
    <t>998766201</t>
  </si>
  <si>
    <t>Přesun hmot procentní pro kce truhlářské v objektech v do 6 m</t>
  </si>
  <si>
    <t>1334077399</t>
  </si>
  <si>
    <t>767</t>
  </si>
  <si>
    <t>Konstrukce zámečnické</t>
  </si>
  <si>
    <t>81</t>
  </si>
  <si>
    <t>767-HEB18</t>
  </si>
  <si>
    <t>M+D sloup HEB 18 dl.2,5 m</t>
  </si>
  <si>
    <t>-1362363769</t>
  </si>
  <si>
    <t>82</t>
  </si>
  <si>
    <t>767620321</t>
  </si>
  <si>
    <t>Montáž oken kovových s izolačními trojskly pevných do zdiva plochy do 0,6 m2</t>
  </si>
  <si>
    <t>-1493909313</t>
  </si>
  <si>
    <t>0,8*0,5 "12</t>
  </si>
  <si>
    <t>83</t>
  </si>
  <si>
    <t>55341009</t>
  </si>
  <si>
    <t>okno Al otevíravé/sklopné trojsklo do plochy 1m2</t>
  </si>
  <si>
    <t>1273745232</t>
  </si>
  <si>
    <t>0,4 "12 - 800x500</t>
  </si>
  <si>
    <t>84</t>
  </si>
  <si>
    <t>998767201</t>
  </si>
  <si>
    <t>Přesun hmot procentní pro zámečnické konstrukce v objektech v do 6 m</t>
  </si>
  <si>
    <t>37049950</t>
  </si>
  <si>
    <t>771</t>
  </si>
  <si>
    <t>Podlahy z dlaždic</t>
  </si>
  <si>
    <t>85</t>
  </si>
  <si>
    <t>771111011</t>
  </si>
  <si>
    <t>Vysátí podkladu před pokládkou dlažby</t>
  </si>
  <si>
    <t>824075568</t>
  </si>
  <si>
    <t>86</t>
  </si>
  <si>
    <t>771121011</t>
  </si>
  <si>
    <t>Nátěr penetrační na podlahu</t>
  </si>
  <si>
    <t>-1402951026</t>
  </si>
  <si>
    <t>87</t>
  </si>
  <si>
    <t>771274113</t>
  </si>
  <si>
    <t>Montáž obkladů stupnic z dlaždic keramických hladkých lepených cementovým flexibilním lepidlem š přes 250 do 300 mm</t>
  </si>
  <si>
    <t>1801847121</t>
  </si>
  <si>
    <t>1,1*14</t>
  </si>
  <si>
    <t>88</t>
  </si>
  <si>
    <t>59761085</t>
  </si>
  <si>
    <t>schodovka keramická mrazuvzdorná R9/A povrch hladký/matný tl do 10mm š přes 250 do 300mm dl do 300mm</t>
  </si>
  <si>
    <t>1157054440</t>
  </si>
  <si>
    <t>15,4*1,1 'Přepočtené koeficientem množství</t>
  </si>
  <si>
    <t>89</t>
  </si>
  <si>
    <t>771274232</t>
  </si>
  <si>
    <t>Montáž obkladů podstupnic z dlaždic keramických hladkých lepených cementovým flexibilním lepidlem v přes 150 do 200 mm</t>
  </si>
  <si>
    <t>101411886</t>
  </si>
  <si>
    <t>15,4</t>
  </si>
  <si>
    <t>59761146</t>
  </si>
  <si>
    <t>dlažba keramická slinutá mrazuvzdorná R9/A povrch hladký/matný tl do 10mm přes 22 do 25ks/m2</t>
  </si>
  <si>
    <t>1912916265</t>
  </si>
  <si>
    <t>15,4*0,2</t>
  </si>
  <si>
    <t>3,08*1,1 'Přepočtené koeficientem množství</t>
  </si>
  <si>
    <t>91</t>
  </si>
  <si>
    <t>771474112</t>
  </si>
  <si>
    <t>Montáž soklů z dlaždic keramických rovných lepených cementovým flexibilním lepidlem v přes 65 do 90 mm</t>
  </si>
  <si>
    <t>98448590</t>
  </si>
  <si>
    <t>5,6*2+2,965*2 "0.01</t>
  </si>
  <si>
    <t>-1,7</t>
  </si>
  <si>
    <t>-1,04</t>
  </si>
  <si>
    <t>3,45*2+1,4 "0.02</t>
  </si>
  <si>
    <t>-0,8*4</t>
  </si>
  <si>
    <t>4,1*2+3,45*2 "0.03</t>
  </si>
  <si>
    <t>-0,8</t>
  </si>
  <si>
    <t>4,21+4,61+7,1+7,2 "0.04</t>
  </si>
  <si>
    <t>4,3*2+1,7*2 "0.05</t>
  </si>
  <si>
    <t>-0,8*5</t>
  </si>
  <si>
    <t>2,4*2+2,5*2+2,65*2 "0.06</t>
  </si>
  <si>
    <t>5,65*2+2,7*2 "0.10</t>
  </si>
  <si>
    <t>5,65*2+2,15*2 "0.11</t>
  </si>
  <si>
    <t>92</t>
  </si>
  <si>
    <t>59761184</t>
  </si>
  <si>
    <t>sokl keramický mrazuvzdorný povrch hladký/matný tl do 10mm výšky přes 65 do 90mm</t>
  </si>
  <si>
    <t>-562716397</t>
  </si>
  <si>
    <t>106,91*1,1 'Přepočtené koeficientem množství</t>
  </si>
  <si>
    <t>93</t>
  </si>
  <si>
    <t>771574419</t>
  </si>
  <si>
    <t>Montáž podlah keramických hladkých lepených cementovým flexibilním lepidlem přes 22 do 25 ks/m2</t>
  </si>
  <si>
    <t>-651795419</t>
  </si>
  <si>
    <t>94</t>
  </si>
  <si>
    <t>59761159</t>
  </si>
  <si>
    <t>dlažba keramická slinutá mrazuvzdorná povrch hladký/matný tl do 10mm přes 22 do 25ks/m2</t>
  </si>
  <si>
    <t>-44750390</t>
  </si>
  <si>
    <t>95</t>
  </si>
  <si>
    <t>771577211</t>
  </si>
  <si>
    <t>Příplatek k montáži podlah keramických lepených cementovým flexibilním lepidlem za plochu do 5 m2</t>
  </si>
  <si>
    <t>2105790281</t>
  </si>
  <si>
    <t>3+3,18*2+1,46+3,43+1,26+1,76+4,27+1,26+2,63+1,53*2</t>
  </si>
  <si>
    <t>96</t>
  </si>
  <si>
    <t>998771201</t>
  </si>
  <si>
    <t>Přesun hmot procentní pro podlahy z dlaždic v objektech v do 6 m</t>
  </si>
  <si>
    <t>-836210176</t>
  </si>
  <si>
    <t>781</t>
  </si>
  <si>
    <t>Dokončovací práce - obklady</t>
  </si>
  <si>
    <t>97</t>
  </si>
  <si>
    <t>781111011</t>
  </si>
  <si>
    <t>Ometení (oprášení) stěny při přípravě podkladu</t>
  </si>
  <si>
    <t>-2046356484</t>
  </si>
  <si>
    <t>(2,5*2+1,2*2)*2,3 "0.07</t>
  </si>
  <si>
    <t>(2,65*2+1,2*2)*2,3 "0.08</t>
  </si>
  <si>
    <t>(2,65*2+1,2*2)*2,3 "0.09</t>
  </si>
  <si>
    <t>(2,45*2+1,4*2)*2,3 "0.13</t>
  </si>
  <si>
    <t>(1,4*2+0,9*2)*2,3 "0.14</t>
  </si>
  <si>
    <t>(1,95*2+0,9*2)*2,3 "0.15</t>
  </si>
  <si>
    <t>(1,35*2+1,95*2)*2,3 "0.18</t>
  </si>
  <si>
    <t>(1,65*2+0,925*2)*2,3 "0.19</t>
  </si>
  <si>
    <t>98</t>
  </si>
  <si>
    <t>781121011</t>
  </si>
  <si>
    <t>Nátěr penetrační na stěnu</t>
  </si>
  <si>
    <t>958868874</t>
  </si>
  <si>
    <t>99</t>
  </si>
  <si>
    <t>781474115</t>
  </si>
  <si>
    <t>Montáž obkladů keramických hladkých lepených cementovým flexibilním lepidlem přes 22 do 25 ks/m2</t>
  </si>
  <si>
    <t>464584242</t>
  </si>
  <si>
    <t>100</t>
  </si>
  <si>
    <t>59761039</t>
  </si>
  <si>
    <t>obklad keramický hladký přes 22 do 25ks/m2</t>
  </si>
  <si>
    <t>-1657382601</t>
  </si>
  <si>
    <t>158,92*1,1 'Přepočtené koeficientem množství</t>
  </si>
  <si>
    <t>101</t>
  </si>
  <si>
    <t>781477111</t>
  </si>
  <si>
    <t>Příplatek k montáži obkladů vnitřních keramických hladkých za plochu do 10 m2</t>
  </si>
  <si>
    <t>1530113013</t>
  </si>
  <si>
    <t>102</t>
  </si>
  <si>
    <t>781492211</t>
  </si>
  <si>
    <t>Montáž profilů rohových lepených flexibilním cementovým lepidlem</t>
  </si>
  <si>
    <t>1245524009</t>
  </si>
  <si>
    <t>2,3*2</t>
  </si>
  <si>
    <t>103</t>
  </si>
  <si>
    <t>28342003</t>
  </si>
  <si>
    <t>lišta ukončovací z PVC 10mm</t>
  </si>
  <si>
    <t>2086849658</t>
  </si>
  <si>
    <t>4,6*1,05 'Přepočtené koeficientem množství</t>
  </si>
  <si>
    <t>104</t>
  </si>
  <si>
    <t>781495115</t>
  </si>
  <si>
    <t>Spárování vnitřních obkladů silikonem</t>
  </si>
  <si>
    <t>1214260036</t>
  </si>
  <si>
    <t>2,5*2+1,2*2 "0.07</t>
  </si>
  <si>
    <t>2,65*2+1,2*2 "0.08</t>
  </si>
  <si>
    <t>2,65*2+1,2*2 "0.09</t>
  </si>
  <si>
    <t>1,6*2+0,95*2 "0.12</t>
  </si>
  <si>
    <t>2,45*2+1,4*2 "0.13</t>
  </si>
  <si>
    <t>1,4*2+0,9*2 "0.14</t>
  </si>
  <si>
    <t>1,95*2+0,9*2 "0.15</t>
  </si>
  <si>
    <t>1,4*2+3,1*2+0,6*2+1,4*2 "0.16</t>
  </si>
  <si>
    <t>1,4*2+0,9*2 "0.17</t>
  </si>
  <si>
    <t>1,35*2+1,95*2 "0.18</t>
  </si>
  <si>
    <t>1,65*2+0,925*2 "0.19</t>
  </si>
  <si>
    <t>1,65*2+0,925*2 "0.20</t>
  </si>
  <si>
    <t>2,3*50</t>
  </si>
  <si>
    <t>105</t>
  </si>
  <si>
    <t>998781201</t>
  </si>
  <si>
    <t>Přesun hmot procentní pro obklady keramické v objektech v do 6 m</t>
  </si>
  <si>
    <t>305350243</t>
  </si>
  <si>
    <t>783</t>
  </si>
  <si>
    <t>Dokončovací práce - nátěry</t>
  </si>
  <si>
    <t>106</t>
  </si>
  <si>
    <t>783801401</t>
  </si>
  <si>
    <t>Ometení omítek před provedením nátěru</t>
  </si>
  <si>
    <t>1912219548</t>
  </si>
  <si>
    <t>107</t>
  </si>
  <si>
    <t>783823137</t>
  </si>
  <si>
    <t>Penetrační vápenný nátěr hladkých nebo štukových omítek</t>
  </si>
  <si>
    <t>61582166</t>
  </si>
  <si>
    <t>108</t>
  </si>
  <si>
    <t>783827427</t>
  </si>
  <si>
    <t>Krycí dvojnásobný vápenný nátěr omítek stupně členitosti 1 a 2</t>
  </si>
  <si>
    <t>318347754</t>
  </si>
  <si>
    <t>784</t>
  </si>
  <si>
    <t>Dokončovací práce - malby a tapety</t>
  </si>
  <si>
    <t>109</t>
  </si>
  <si>
    <t>784111001</t>
  </si>
  <si>
    <t>Oprášení (ometení ) podkladu v místnostech v do 3,80 m</t>
  </si>
  <si>
    <t>1191735865</t>
  </si>
  <si>
    <t>6,29+14,14+31,31+7,31+9,61+3+3,18*2+13,24+7,58+1,46+3,43+1,26+1,76+4,27+1,26+2,63+1,53*2 "strop</t>
  </si>
  <si>
    <t>(5,53+2+2,965+1,265)*2,3 "S3 stěny</t>
  </si>
  <si>
    <t>110</t>
  </si>
  <si>
    <t>784181101</t>
  </si>
  <si>
    <t>Základní akrylátová jednonásobná bezbarvá penetrace podkladu v místnostech v do 3,80 m</t>
  </si>
  <si>
    <t>-1717115420</t>
  </si>
  <si>
    <t>111</t>
  </si>
  <si>
    <t>784221111</t>
  </si>
  <si>
    <t>Dvojnásobné bílé malby ze směsí za sucha středně otěruvzdorných v místnostech do 3,80 m</t>
  </si>
  <si>
    <t>-1991956371</t>
  </si>
  <si>
    <t>OST</t>
  </si>
  <si>
    <t>Ostatní</t>
  </si>
  <si>
    <t>112</t>
  </si>
  <si>
    <t>999-PBŘ-1</t>
  </si>
  <si>
    <t>PHP 21A</t>
  </si>
  <si>
    <t>-1716808776</t>
  </si>
  <si>
    <t>10-2 - 1NP</t>
  </si>
  <si>
    <t xml:space="preserve">    776 - Podlahy povlakové</t>
  </si>
  <si>
    <t>1388474339</t>
  </si>
  <si>
    <t>0,75*1*0,4*3</t>
  </si>
  <si>
    <t>0,3*2*0,4</t>
  </si>
  <si>
    <t>0,5*0,6*1,8</t>
  </si>
  <si>
    <t>310239211</t>
  </si>
  <si>
    <t>Zazdívka otvorů pl přes 1 do 4 m2 ve zdivu nadzákladovém cihlami pálenými na MVC</t>
  </si>
  <si>
    <t>2055085995</t>
  </si>
  <si>
    <t>1,1*2,1*0,4</t>
  </si>
  <si>
    <t>1,3*2,1*0,6</t>
  </si>
  <si>
    <t>-1337955072</t>
  </si>
  <si>
    <t>-1124557226</t>
  </si>
  <si>
    <t>317944323</t>
  </si>
  <si>
    <t>Válcované nosníky č.14 až 22 dodatečně osazované do připravených otvorů</t>
  </si>
  <si>
    <t>-669200558</t>
  </si>
  <si>
    <t>2,6*4*31,1*1,05/1000</t>
  </si>
  <si>
    <t>(3,6+2,65)*3,6</t>
  </si>
  <si>
    <t>-0,7*2,1*2</t>
  </si>
  <si>
    <t>(3,25+1,65+0,15+2,3+2,3)*3,6</t>
  </si>
  <si>
    <t>-0,9*2,1</t>
  </si>
  <si>
    <t>(3,6+2,65)</t>
  </si>
  <si>
    <t>(3,25+1,65+0,15+2,3+2,3)</t>
  </si>
  <si>
    <t>3,6*5</t>
  </si>
  <si>
    <t>1,5*0,15*2</t>
  </si>
  <si>
    <t>2,6*0,2*2</t>
  </si>
  <si>
    <t>430321515</t>
  </si>
  <si>
    <t>Schodišťová konstrukce a rampa ze ŽB tř. C 20/25</t>
  </si>
  <si>
    <t>-573967489</t>
  </si>
  <si>
    <t>(3,15*2+2,35)*0,65*0,2</t>
  </si>
  <si>
    <t>(0,33*10+1,2)*1,1*0,2</t>
  </si>
  <si>
    <t>1927391836</t>
  </si>
  <si>
    <t>434191423</t>
  </si>
  <si>
    <t>Osazení schodišťových stupňů kamenných pemrlovaných na desku</t>
  </si>
  <si>
    <t>1801736444</t>
  </si>
  <si>
    <t>3,15*2*2+2,35*2</t>
  </si>
  <si>
    <t>58388024</t>
  </si>
  <si>
    <t>stupeň schodišťový žulový snímaný s drážkou 150x300x1000mm výžlabková podstupnice- pemrlovaný</t>
  </si>
  <si>
    <t>-1835146194</t>
  </si>
  <si>
    <t>434311115</t>
  </si>
  <si>
    <t>Schodišťové stupně dusané na terén z betonu tř. C 20/25 bez potěru</t>
  </si>
  <si>
    <t>-2028379250</t>
  </si>
  <si>
    <t>1,1*12+1,5</t>
  </si>
  <si>
    <t>434351141</t>
  </si>
  <si>
    <t>Zřízení bednění stupňů přímočarých schodišť</t>
  </si>
  <si>
    <t>-490413955</t>
  </si>
  <si>
    <t>14,7*(0,175+0,28)</t>
  </si>
  <si>
    <t>434351142</t>
  </si>
  <si>
    <t>Odstranění bednění stupňů přímočarých schodišť</t>
  </si>
  <si>
    <t>-313725194</t>
  </si>
  <si>
    <t>611341122-1</t>
  </si>
  <si>
    <t>Sádrová n omítka hladká jednovrstvá vnitřních stropů žebrových nanášená ručně protipožární tl.30 mm</t>
  </si>
  <si>
    <t>1321903931</t>
  </si>
  <si>
    <t>(2,88+42,62+32,15+5,75+5,29+8,19+4,02+4,9)*1,3</t>
  </si>
  <si>
    <t>-3,52*4,8</t>
  </si>
  <si>
    <t>-2,475*4,8</t>
  </si>
  <si>
    <t>3,25*3,2 "1.02</t>
  </si>
  <si>
    <t>(1,3+2,3+1,55)*3,2 "1.04</t>
  </si>
  <si>
    <t>(2,3+2,3)*3,2 "1.05</t>
  </si>
  <si>
    <t>(3,7+0,5)*3,2 "1.06</t>
  </si>
  <si>
    <t>-0,7*2,1</t>
  </si>
  <si>
    <t>(2,65+2,35+1,55+1,35)*3,2 "1.07</t>
  </si>
  <si>
    <t>(2,65+1,85*2)*3,2 "1.08</t>
  </si>
  <si>
    <t>612311121</t>
  </si>
  <si>
    <t>Vápenná omítka hladká jednovrstvá vnitřních stěn nanášená ručně</t>
  </si>
  <si>
    <t>503087131</t>
  </si>
  <si>
    <t>2,65*3,2 "1.08</t>
  </si>
  <si>
    <t>(3,56+0,5+1,9+0,4+4,075+1,25+3,53+4,4+2,75)*3,2 "1.02-1.04</t>
  </si>
  <si>
    <t>-1,25*3</t>
  </si>
  <si>
    <t>-2,3*1,8</t>
  </si>
  <si>
    <t>(1,25+3*2+2,3+1,8*2)*0,5</t>
  </si>
  <si>
    <t>(1,55+0,15)*3,2 "1.06</t>
  </si>
  <si>
    <t>(0,25+0,3)*3,2 "1.07</t>
  </si>
  <si>
    <t>(5,6*2+2,55)*3,2 "1.09</t>
  </si>
  <si>
    <t>-1,3*2,1</t>
  </si>
  <si>
    <t>-1,1*2,1</t>
  </si>
  <si>
    <t>1,5*0,15*2+1,25*0,5</t>
  </si>
  <si>
    <t>2,6*0,2*2+2,3*0,6</t>
  </si>
  <si>
    <t>622322141</t>
  </si>
  <si>
    <t>Vápenocementová lehčená omítka štuková dvouvrstvá vnějších stěn nanášená ručně</t>
  </si>
  <si>
    <t>-2102940613</t>
  </si>
  <si>
    <t>(1,6*2*2+0,975*2*2+0,75*2*4)*3,5</t>
  </si>
  <si>
    <t>629991011</t>
  </si>
  <si>
    <t>Zakrytí výplní otvorů a svislých ploch fólií přilepenou lepící páskou</t>
  </si>
  <si>
    <t>-545813380</t>
  </si>
  <si>
    <t>4,55*3*4</t>
  </si>
  <si>
    <t>2,4*3*2</t>
  </si>
  <si>
    <t>1,25*3</t>
  </si>
  <si>
    <t>2,3*1,8</t>
  </si>
  <si>
    <t>0,7*1,8</t>
  </si>
  <si>
    <t>1,1*2,1</t>
  </si>
  <si>
    <t>632441218</t>
  </si>
  <si>
    <t>Potěr anhydritový samonivelační litý C25 přes 35 do 40 mm</t>
  </si>
  <si>
    <t>-135643815</t>
  </si>
  <si>
    <t>2,88+42,62+32,15+5,72+5,29+8,19+4,02+4,9+24,43</t>
  </si>
  <si>
    <t>2,88+42,62+32,15+5,72+5,29+8,19+4,02+4,9+7,33+24,43</t>
  </si>
  <si>
    <t>(3,56+0,3+1,69+3,7+1,05)*3,8</t>
  </si>
  <si>
    <t>2,55*3,05</t>
  </si>
  <si>
    <t>1*3,8</t>
  </si>
  <si>
    <t>(1,55+0,8)*3*0,3</t>
  </si>
  <si>
    <t>965046111</t>
  </si>
  <si>
    <t>Broušení stávajících betonových podlah úběr do 3 mm</t>
  </si>
  <si>
    <t>178017360</t>
  </si>
  <si>
    <t>965081213</t>
  </si>
  <si>
    <t>Bourání podlah z dlaždic keramických nebo xylolitových tl do 10 mm plochy přes 1 m2</t>
  </si>
  <si>
    <t>1745701332</t>
  </si>
  <si>
    <t>2,12*3,8</t>
  </si>
  <si>
    <t>968062374</t>
  </si>
  <si>
    <t>Vybourání dřevěných rámů oken zdvojených včetně křídel pl do 1 m2</t>
  </si>
  <si>
    <t>221543544</t>
  </si>
  <si>
    <t>0,75*1*3</t>
  </si>
  <si>
    <t>968062375</t>
  </si>
  <si>
    <t>Vybourání dřevěných rámů oken zdvojených včetně křídel pl do 2 m2</t>
  </si>
  <si>
    <t>-1322786023</t>
  </si>
  <si>
    <t>1*1,5*2</t>
  </si>
  <si>
    <t>968072356</t>
  </si>
  <si>
    <t>Vybourání kovových rámů oken zdvojených včetně křídel pl do 4 m2</t>
  </si>
  <si>
    <t>1377896340</t>
  </si>
  <si>
    <t>2,35*3</t>
  </si>
  <si>
    <t>968072357</t>
  </si>
  <si>
    <t>Vybourání kovových rámů oken zdvojených včetně křídel pl přes 4 m2</t>
  </si>
  <si>
    <t>934825648</t>
  </si>
  <si>
    <t>3,15*3*2</t>
  </si>
  <si>
    <t>0,9*2*2</t>
  </si>
  <si>
    <t>0,7*2</t>
  </si>
  <si>
    <t>1,1*2</t>
  </si>
  <si>
    <t>0,8*2</t>
  </si>
  <si>
    <t>(1,89+1,92)*0,5*3</t>
  </si>
  <si>
    <t>1,25*3*0,5</t>
  </si>
  <si>
    <t>(2,3-0,9)*1,8*0,5</t>
  </si>
  <si>
    <t>0,5*2,1*0,5</t>
  </si>
  <si>
    <t>974031666</t>
  </si>
  <si>
    <t>Vysekání rýh ve zdivu cihelném pro vtahování nosníků hl do 150 mm v do 250 mm</t>
  </si>
  <si>
    <t>-1095277939</t>
  </si>
  <si>
    <t>2,6*4</t>
  </si>
  <si>
    <t>981013414</t>
  </si>
  <si>
    <t>Demolice budov zděných na MC nebo z betonu podíl konstrukcí přes 20 do 25 % těžkou mechanizací</t>
  </si>
  <si>
    <t>-206311878</t>
  </si>
  <si>
    <t>(10,55*6,5-5,45*1,9)*7</t>
  </si>
  <si>
    <t>985511113</t>
  </si>
  <si>
    <t>Stříkaný beton stěn ze suché směsi pevnosti min. 25 MPa tl 50 mm</t>
  </si>
  <si>
    <t>-1291358273</t>
  </si>
  <si>
    <t>985511119</t>
  </si>
  <si>
    <t>Příplatek ke stříkanému betonu stěn ze suché směsi pevnosti min. 25 MPa ZKD 10 mm</t>
  </si>
  <si>
    <t>-1920183822</t>
  </si>
  <si>
    <t>57,05*3</t>
  </si>
  <si>
    <t>985562313</t>
  </si>
  <si>
    <t>Výztuž stříkaného betonu stěn ze svařovaných sítí jednovrstvých D drátu 8 mm velikost ok přes 100 mm</t>
  </si>
  <si>
    <t>1984967785</t>
  </si>
  <si>
    <t>985562912</t>
  </si>
  <si>
    <t>Příplatek k cenám výztuže stříkaného betonu ze svařovaných sítí za plochu do 10 m2 jednotlivě</t>
  </si>
  <si>
    <t>-354628096</t>
  </si>
  <si>
    <t>98556-S</t>
  </si>
  <si>
    <t>Sponování v rastru 400x400 R8</t>
  </si>
  <si>
    <t>1270754630</t>
  </si>
  <si>
    <t>243,861*9 'Přepočtené koeficientem množství</t>
  </si>
  <si>
    <t>711113-2</t>
  </si>
  <si>
    <t>Opatření pro sanaci zdi dle skladby S7 - zákl.nátěr, vyrovnávací  malta, izolační stěrka 2x 1mm</t>
  </si>
  <si>
    <t>833973560</t>
  </si>
  <si>
    <t>(1,6*2*2+0,975*2*2+0,75*2*4)*0,3</t>
  </si>
  <si>
    <t>713111127</t>
  </si>
  <si>
    <t>Montáž izolace tepelné spodem stropů lepením celoplošně rohoží, pásů, dílců, desek</t>
  </si>
  <si>
    <t>155956330</t>
  </si>
  <si>
    <t>24,43 "1.11 - S14</t>
  </si>
  <si>
    <t>(13,86*2+1,89*2)*0,45</t>
  </si>
  <si>
    <t>63142025</t>
  </si>
  <si>
    <t>deska tepelně izolační minerální kontaktních fasád podélné vlákno λ=0,035-0,036 tl 100mm</t>
  </si>
  <si>
    <t>-151510951</t>
  </si>
  <si>
    <t>38,605*1,05 'Přepočtené koeficientem množství</t>
  </si>
  <si>
    <t>130,2*1,1 'Přepočtené koeficientem množství</t>
  </si>
  <si>
    <t>(0,34*2+0,25*2+0,3*2)*3,8</t>
  </si>
  <si>
    <t>766-18</t>
  </si>
  <si>
    <t>M+D dveře vnitřní 900x1970 vč. obložkové zárubně,kování - 18</t>
  </si>
  <si>
    <t>-1720970190</t>
  </si>
  <si>
    <t>766694126</t>
  </si>
  <si>
    <t>Montáž parapetních desek dřevěných nebo plastových š přes 30 cm</t>
  </si>
  <si>
    <t>-1907547802</t>
  </si>
  <si>
    <t>2,3+0,7</t>
  </si>
  <si>
    <t>60794108</t>
  </si>
  <si>
    <t>parapet dřevotřískový vnitřní povrch laminátový š 550mm</t>
  </si>
  <si>
    <t>-822816024</t>
  </si>
  <si>
    <t>60794121</t>
  </si>
  <si>
    <t>koncovka PVC k parapetním dřevotřískovým deskám 600mm</t>
  </si>
  <si>
    <t>-1221486065</t>
  </si>
  <si>
    <t>766-DS</t>
  </si>
  <si>
    <t>M+D dělící stěna recepce s dveřmi 700x2100 - 21</t>
  </si>
  <si>
    <t>-1265678165</t>
  </si>
  <si>
    <t>(1,7+2,05)*3,2</t>
  </si>
  <si>
    <t>766-18EW30</t>
  </si>
  <si>
    <t>M+D dveře vnitřní 900x1970 vč. obložkové zárubně bezfalcové ,kování - 18 EW30DP3-C</t>
  </si>
  <si>
    <t>501908724</t>
  </si>
  <si>
    <t>766-20</t>
  </si>
  <si>
    <t>M+D dveře vnitřní 700x1970 vč. obložkové zárubně bezfalcové ,kování - 20</t>
  </si>
  <si>
    <t>-1412731236</t>
  </si>
  <si>
    <t>766423343</t>
  </si>
  <si>
    <t>Montáž obložení podhledů členitých panely aglomerovanými přes 1,50 m2</t>
  </si>
  <si>
    <t>-522755244</t>
  </si>
  <si>
    <t>59590739</t>
  </si>
  <si>
    <t>deska cementotřísková bez povrchové úpravy tl 16mm</t>
  </si>
  <si>
    <t>1916717396</t>
  </si>
  <si>
    <t>38,605*1,1 'Přepočtené koeficientem množství</t>
  </si>
  <si>
    <t>766660411</t>
  </si>
  <si>
    <t>Montáž vchodových dveří včetně rámu jednokřídlových bez nadsvětlíku do zdiva</t>
  </si>
  <si>
    <t>-1369174897</t>
  </si>
  <si>
    <t>61140500</t>
  </si>
  <si>
    <t>dveře jednokřídlé plastové bílé plné max rozměru otvoru 2,42m2 bezpečnostní třídy RC2</t>
  </si>
  <si>
    <t>-128266778</t>
  </si>
  <si>
    <t>0,9*2 "15 - 900x2000</t>
  </si>
  <si>
    <t>1,8*1,8 'Přepočtené koeficientem množství</t>
  </si>
  <si>
    <t>767-PR</t>
  </si>
  <si>
    <t>M+D požární roleta 2550x3050 EI45DP2</t>
  </si>
  <si>
    <t>849695021</t>
  </si>
  <si>
    <t>767-14</t>
  </si>
  <si>
    <t>M+D vstupní automatické dveře 2340x3000 - 14</t>
  </si>
  <si>
    <t>170270787</t>
  </si>
  <si>
    <t>767-14a</t>
  </si>
  <si>
    <t>M+D stěna vstupu</t>
  </si>
  <si>
    <t>945786869</t>
  </si>
  <si>
    <t>1,4*3*2</t>
  </si>
  <si>
    <t>767114813</t>
  </si>
  <si>
    <t>Demontáž stěn a příček rámových zasklených vnitřních plochy přes 9 do 12 m2</t>
  </si>
  <si>
    <t>-481009124</t>
  </si>
  <si>
    <t>(0,6+4,56+0,13*2+2,34+1+0,4*5+0,3*2)*3,5</t>
  </si>
  <si>
    <t>767620315</t>
  </si>
  <si>
    <t>Montáž oken kovových s izolačními trojskly pevných do panelů nebo ocelové konstrukce plochy přes 6 m2</t>
  </si>
  <si>
    <t>-1180369297</t>
  </si>
  <si>
    <t>4,56*3*2 "1</t>
  </si>
  <si>
    <t>55341007</t>
  </si>
  <si>
    <t>okno Al s fixním zasklením trojsklo přes plochu 1m2 přes v 2,5m</t>
  </si>
  <si>
    <t>-1362171814</t>
  </si>
  <si>
    <t>4,56*3*2 "výkladec - 1</t>
  </si>
  <si>
    <t>767620324</t>
  </si>
  <si>
    <t>Montáž oken kovových s izolačními trojskly pevných do zdiva plochy přes 2,5 do 6 m2</t>
  </si>
  <si>
    <t>1419461557</t>
  </si>
  <si>
    <t>1,25*3 "9</t>
  </si>
  <si>
    <t>1288737209</t>
  </si>
  <si>
    <t>1,25*3 "9 - 1250x3000</t>
  </si>
  <si>
    <t>767620352</t>
  </si>
  <si>
    <t>Montáž oken kovových s izolačními trojskly otevíravých do zdiva plochy přes 0,6 do 1,5 m2</t>
  </si>
  <si>
    <t>-1315831159</t>
  </si>
  <si>
    <t>0,7*1,8 "10</t>
  </si>
  <si>
    <t>55341011</t>
  </si>
  <si>
    <t>okno Al otevíravé/sklopné trojsklo přes plochu 1m2 do v 1,5m</t>
  </si>
  <si>
    <t>1050138507</t>
  </si>
  <si>
    <t>0,7*1,8 "10 - 700x1800</t>
  </si>
  <si>
    <t>767620354</t>
  </si>
  <si>
    <t>Montáž oken kovových s izolačními trojskly otevíravých do zdiva plochy přes 2,5 do 6 m2</t>
  </si>
  <si>
    <t>705926670</t>
  </si>
  <si>
    <t>2,3*1,8 "2 - 2300x1800</t>
  </si>
  <si>
    <t>55341015</t>
  </si>
  <si>
    <t>okno Al otevíravé/sklopné trojsklo přes plochu 1m2 přes v 2,5m</t>
  </si>
  <si>
    <t>-2014940555</t>
  </si>
  <si>
    <t>767-HEB18-1NP</t>
  </si>
  <si>
    <t>M+D sloup HEB 18 dl.3,8 m</t>
  </si>
  <si>
    <t>767-Z-2</t>
  </si>
  <si>
    <t>M+D zábladlí schodišťového ramene PZ vč.nátěru a madla</t>
  </si>
  <si>
    <t>1811569409</t>
  </si>
  <si>
    <t>2,88+5,29+8,19+4,02+4,9+7,33+24,43</t>
  </si>
  <si>
    <t>-887773120</t>
  </si>
  <si>
    <t>1,1*24</t>
  </si>
  <si>
    <t>-2040076985</t>
  </si>
  <si>
    <t>26,4*1,1 'Přepočtené koeficientem množství</t>
  </si>
  <si>
    <t>-483179721</t>
  </si>
  <si>
    <t>26,4</t>
  </si>
  <si>
    <t>-599198996</t>
  </si>
  <si>
    <t>6,32512585812357*1,1 'Přepočtené koeficientem množství</t>
  </si>
  <si>
    <t>1,2*2 "1.01</t>
  </si>
  <si>
    <t>3,7+2,55+1,55 "1.06</t>
  </si>
  <si>
    <t>2,65*2+1,55*2 "1.07</t>
  </si>
  <si>
    <t>5,6*2+2,55 "1.09</t>
  </si>
  <si>
    <t>-0,9</t>
  </si>
  <si>
    <t>-1,1</t>
  </si>
  <si>
    <t>27,55*1,1 'Přepočtené koeficientem množství</t>
  </si>
  <si>
    <t>57,04*1,1 'Přepočtené koeficientem množství</t>
  </si>
  <si>
    <t>2,88+4,02+4,9</t>
  </si>
  <si>
    <t>776</t>
  </si>
  <si>
    <t>Podlahy povlakové</t>
  </si>
  <si>
    <t>776111111</t>
  </si>
  <si>
    <t>Broušení anhydritového podkladu povlakových podlah</t>
  </si>
  <si>
    <t>-1475344924</t>
  </si>
  <si>
    <t>42,62+32,15+5,72</t>
  </si>
  <si>
    <t>776111311</t>
  </si>
  <si>
    <t>Vysátí podkladu povlakových podlah</t>
  </si>
  <si>
    <t>-2011654474</t>
  </si>
  <si>
    <t>776121112</t>
  </si>
  <si>
    <t>Vodou ředitelná penetrace savého podkladu povlakových podlah</t>
  </si>
  <si>
    <t>-1889069960</t>
  </si>
  <si>
    <t>776141122</t>
  </si>
  <si>
    <t>Stěrka podlahová nivelační pro vyrovnání podkladu povlakových podlah pevnosti 30 MPa tl přes 3 do 5 mm</t>
  </si>
  <si>
    <t>-2048820305</t>
  </si>
  <si>
    <t>776231111</t>
  </si>
  <si>
    <t>Lepení lamel a čtverců z vinylu standardním lepidlem</t>
  </si>
  <si>
    <t>-1230214303</t>
  </si>
  <si>
    <t>28411051</t>
  </si>
  <si>
    <t>dílce vinylové tl 2,5mm, nášlapná vrstva 0,55mm, úprava PUR, třída zátěže 23/33/42, otlak 0,05mm, R10, třída otěru T, hořlavost Bfl S1, bez ftalátů</t>
  </si>
  <si>
    <t>-1713971313</t>
  </si>
  <si>
    <t>80,49*1,1 'Přepočtené koeficientem množství</t>
  </si>
  <si>
    <t>776411111</t>
  </si>
  <si>
    <t>Montáž obvodových soklíků výšky do 80 mm</t>
  </si>
  <si>
    <t>-458108120</t>
  </si>
  <si>
    <t>5,1+2,6+0,6*2+4,92+4,07+1,25+3,63+4,4+2,75+2,3+1,55+2,15+1,3+1,7+2,5+0,7+0,25+1,9+3,25+3,56 "1.02-04</t>
  </si>
  <si>
    <t>-2,4</t>
  </si>
  <si>
    <t>-0,7</t>
  </si>
  <si>
    <t>28411008</t>
  </si>
  <si>
    <t>lišta soklová PVC 16x60mm</t>
  </si>
  <si>
    <t>458376162</t>
  </si>
  <si>
    <t>47,08*1,02 'Přepočtené koeficientem množství</t>
  </si>
  <si>
    <t>998776201</t>
  </si>
  <si>
    <t>Přesun hmot procentní pro podlahy povlakové v objektech v do 6 m</t>
  </si>
  <si>
    <t>-444586513</t>
  </si>
  <si>
    <t>113</t>
  </si>
  <si>
    <t>(2,3*2+2,3*2)*3,2 "1.05</t>
  </si>
  <si>
    <t>-0,9*2</t>
  </si>
  <si>
    <t>(1,85*2+2,65*2)*3,2 "1.08</t>
  </si>
  <si>
    <t>114</t>
  </si>
  <si>
    <t>115</t>
  </si>
  <si>
    <t>116</t>
  </si>
  <si>
    <t>55,04*1,1 'Přepočtené koeficientem množství</t>
  </si>
  <si>
    <t>117</t>
  </si>
  <si>
    <t>118</t>
  </si>
  <si>
    <t>(2,3*2+2,3*2) "1.05</t>
  </si>
  <si>
    <t>3,2*8</t>
  </si>
  <si>
    <t>119</t>
  </si>
  <si>
    <t>120</t>
  </si>
  <si>
    <t>2,88+42,62+32,15+5,75+5,29+8,19+4,02+4,9 "strop</t>
  </si>
  <si>
    <t>(3,56+0,5+1,9+0,4+4,075+1,25+3,53+4,4+2,75)*3,2 "1.02-1.04 - stěny</t>
  </si>
  <si>
    <t>121</t>
  </si>
  <si>
    <t>122</t>
  </si>
  <si>
    <t>123</t>
  </si>
  <si>
    <t>-1193904050</t>
  </si>
  <si>
    <t>10-3 - 2NP</t>
  </si>
  <si>
    <t>1,05*1,8*0,4*2</t>
  </si>
  <si>
    <t>1,1*1,8*0,4</t>
  </si>
  <si>
    <t>1,275*1,8*0,4</t>
  </si>
  <si>
    <t>0,9*1,2*0,4</t>
  </si>
  <si>
    <t>1*3*4*11,1*1,05/1000</t>
  </si>
  <si>
    <t>2,5*3*31,1*1,05/1000</t>
  </si>
  <si>
    <t>1*0,15*2*4</t>
  </si>
  <si>
    <t>2,5*0,2*2</t>
  </si>
  <si>
    <t>349231811</t>
  </si>
  <si>
    <t>Přizdívka ostění s ozubem z cihel tl přes 80 do 150 mm</t>
  </si>
  <si>
    <t>266217904</t>
  </si>
  <si>
    <t>1,8*2*5*0,3</t>
  </si>
  <si>
    <t>411321414</t>
  </si>
  <si>
    <t>Stropy deskové ze ŽB tř. C 25/30</t>
  </si>
  <si>
    <t>-1924763936</t>
  </si>
  <si>
    <t>82,500*0,1</t>
  </si>
  <si>
    <t>411354247</t>
  </si>
  <si>
    <t>Bednění stropů ztracené z hraněných trapézových vln v 60 mm plech pozinkovaný tl 0,88 mm</t>
  </si>
  <si>
    <t>819740107</t>
  </si>
  <si>
    <t>11*7,5</t>
  </si>
  <si>
    <t>411362021</t>
  </si>
  <si>
    <t>Výztuž stropů svařovanými sítěmi Kari</t>
  </si>
  <si>
    <t>-1329458117</t>
  </si>
  <si>
    <t>82,5*4,5*1,2/1000</t>
  </si>
  <si>
    <t>413232221</t>
  </si>
  <si>
    <t>Zazdívka zhlaví válcovaných nosníků v přes 150 do 300 mm</t>
  </si>
  <si>
    <t>1076393169</t>
  </si>
  <si>
    <t>430321414</t>
  </si>
  <si>
    <t>Schodišťová konstrukce a rampa ze ŽB tř. C 25/30</t>
  </si>
  <si>
    <t>-416841203</t>
  </si>
  <si>
    <t>4,5*1,15*0,2</t>
  </si>
  <si>
    <t>430361821</t>
  </si>
  <si>
    <t>Výztuž schodišťové konstrukce a rampy betonářskou ocelí 10 505</t>
  </si>
  <si>
    <t>-1705358015</t>
  </si>
  <si>
    <t>1,035*150/1000</t>
  </si>
  <si>
    <t>431351121</t>
  </si>
  <si>
    <t>Zřízení bednění podest schodišť a ramp přímočarých v do 4 m</t>
  </si>
  <si>
    <t>1012468795</t>
  </si>
  <si>
    <t>4,5*(1,15+0,25)</t>
  </si>
  <si>
    <t>431351122</t>
  </si>
  <si>
    <t>Odstranění bednění podest schodišť a ramp přímočarých v do 4 m</t>
  </si>
  <si>
    <t>-1007723412</t>
  </si>
  <si>
    <t>-893017616</t>
  </si>
  <si>
    <t>110,59*1,3</t>
  </si>
  <si>
    <t>(4,39+5,45*2+2,55+1,4+1,275+2,525+4,9*2+0,5*2+5,8*2+0,2+12,8+1,85*2+0,5*2)*3</t>
  </si>
  <si>
    <t>-1,4*1,8*4</t>
  </si>
  <si>
    <t>-2,4*1,8</t>
  </si>
  <si>
    <t>-0,7*1,8*7</t>
  </si>
  <si>
    <t>-2*1,8</t>
  </si>
  <si>
    <t>(1,4*4+1,8*2*4+2,4+1,8*2+0,7*7+1,8*2*7+2+1,8*2)*0,4</t>
  </si>
  <si>
    <t>1*0,15*2*4+0,7*0,4*4</t>
  </si>
  <si>
    <t>2,5*0,2*2+2*0,4</t>
  </si>
  <si>
    <t>1,4*1,8*4</t>
  </si>
  <si>
    <t>2,4*1,8</t>
  </si>
  <si>
    <t>0,7*1,8*7</t>
  </si>
  <si>
    <t>2*1,8</t>
  </si>
  <si>
    <t>110,59 "2.02</t>
  </si>
  <si>
    <t>4,47+110,59</t>
  </si>
  <si>
    <t>(+5,8+1,34+3,52+0,8+2,475+3,065+1,34+3,52+0,8+1+1,5+4,6*2+1,8+1*2+4+4,9+1,1+3,4+1,3)*3,1</t>
  </si>
  <si>
    <t>1,25*3,1*0,3</t>
  </si>
  <si>
    <t>(1,55+0,7)*3,1*0,3</t>
  </si>
  <si>
    <t>963013530</t>
  </si>
  <si>
    <t>Bourání stropů s keramickou výplní</t>
  </si>
  <si>
    <t>-592817534</t>
  </si>
  <si>
    <t>82,5*0,25</t>
  </si>
  <si>
    <t>963053935</t>
  </si>
  <si>
    <t>Bourání ŽB schodišťových ramen monolitických zazděných oboustranně</t>
  </si>
  <si>
    <t>-1759888221</t>
  </si>
  <si>
    <t>4,5*1,15*0,25</t>
  </si>
  <si>
    <t>(4,9+0,5+5,8)*5,25</t>
  </si>
  <si>
    <t>2,55*1,3</t>
  </si>
  <si>
    <t>2*3,1</t>
  </si>
  <si>
    <t>1,05*1,8*2</t>
  </si>
  <si>
    <t>1,1*1,8</t>
  </si>
  <si>
    <t>1,275*1,8</t>
  </si>
  <si>
    <t>1*1,8</t>
  </si>
  <si>
    <t>0,7*1,8*3</t>
  </si>
  <si>
    <t>0,7*1,8*0,45*5</t>
  </si>
  <si>
    <t>973031325</t>
  </si>
  <si>
    <t>Vysekání kapes ve zdivu cihelném na MV nebo MVC pl do 0,10 m2 hl do 300 mm</t>
  </si>
  <si>
    <t>1782588719</t>
  </si>
  <si>
    <t>974031253</t>
  </si>
  <si>
    <t>Vysekání rýh ve zdivu cihelném u stropu hl do 100 mm š do 100 mm</t>
  </si>
  <si>
    <t>2108786775</t>
  </si>
  <si>
    <t>6,2*2+5,1*2+7,77+6,9+0,1*4</t>
  </si>
  <si>
    <t>1*3*4</t>
  </si>
  <si>
    <t>2,5*3</t>
  </si>
  <si>
    <t>104,03*9 'Přepočtené koeficientem množství</t>
  </si>
  <si>
    <t>-764512541</t>
  </si>
  <si>
    <t>110,59*2 "2.02</t>
  </si>
  <si>
    <t>-2058639519</t>
  </si>
  <si>
    <t>221,18*1,1 'Přepočtené koeficientem množství</t>
  </si>
  <si>
    <t>1294721847</t>
  </si>
  <si>
    <t>63141434</t>
  </si>
  <si>
    <t>deska tepelně izolační minerální plovoucích podlah λ=0,033-0,035 tl 40mm</t>
  </si>
  <si>
    <t>1073555617</t>
  </si>
  <si>
    <t>110,59*1,05 'Přepočtené koeficientem množství</t>
  </si>
  <si>
    <t>1,4*4+2,4+0,7*7</t>
  </si>
  <si>
    <t>60794106</t>
  </si>
  <si>
    <t>parapet dřevotřískový vnitřní povrch laminátový š 450mm</t>
  </si>
  <si>
    <t>-506561245</t>
  </si>
  <si>
    <t>767995117</t>
  </si>
  <si>
    <t>Montáž atypických zámečnických konstrukcí hm přes 250 do 500 kg</t>
  </si>
  <si>
    <t>kg</t>
  </si>
  <si>
    <t>1801900436</t>
  </si>
  <si>
    <t>(1*4+1,2+0,9+3,4*4+1,3*4+0,8+5,3*2)*85 "HEB 240 - 1</t>
  </si>
  <si>
    <t>(6,4*3+5,3*2+4,8)*85 "HEB 240 - 2</t>
  </si>
  <si>
    <t>8,8*117 "HEB 300 - 3</t>
  </si>
  <si>
    <t>4,8*3*85 "HEB 240 - 4</t>
  </si>
  <si>
    <t>(3,75*2+2,5*2+6,4*2)*85 "HEB 240 - 5</t>
  </si>
  <si>
    <t>13010984</t>
  </si>
  <si>
    <t>ocel profilová jakost S235JR (11 375) průřez HEB 240</t>
  </si>
  <si>
    <t>-1778172830</t>
  </si>
  <si>
    <t>(1*4+1,2+0,9+3,4*4+1,3*4+0,8+5,3*2)*85/1000 "HEB 240 - 1</t>
  </si>
  <si>
    <t>(6,4*3+5,3*2+4,8)*85/1000 "HEB 240 - 2</t>
  </si>
  <si>
    <t>4,8*3*85/1000 "HEB 240 - 4</t>
  </si>
  <si>
    <t>(3,75*2+2,5*2+6,4*2)*85/1000 "HEB 240 - 5</t>
  </si>
  <si>
    <t>13010990</t>
  </si>
  <si>
    <t>ocel profilová jakost S235JR (11 375) průřez HEB 300</t>
  </si>
  <si>
    <t>473984210</t>
  </si>
  <si>
    <t>8,8*117/1000 "HEB 300 - 3</t>
  </si>
  <si>
    <t>767-16</t>
  </si>
  <si>
    <t>M+D automatické posuvné dveře 900x200 ve stěně 2550x2800 EI45DP2-C - 16</t>
  </si>
  <si>
    <t>0,7*1,8*7 "10 - 700x1800</t>
  </si>
  <si>
    <t>2*1,8 "3 - 2000x1800</t>
  </si>
  <si>
    <t>1,4*1,8*4 "6 - 1400x1800</t>
  </si>
  <si>
    <t>2,4*1,8 "5 - 2400x1800</t>
  </si>
  <si>
    <t>767-Z-1</t>
  </si>
  <si>
    <t>M+D zábradlí průhledu do 1NP - provedení dle PD interiéru</t>
  </si>
  <si>
    <t>961571016</t>
  </si>
  <si>
    <t>4,8*4+3,52*2+2,48*2</t>
  </si>
  <si>
    <t>1695542650</t>
  </si>
  <si>
    <t>4,47</t>
  </si>
  <si>
    <t>26,4*0,2</t>
  </si>
  <si>
    <t>5,28*1,1 'Přepočtené koeficientem množství</t>
  </si>
  <si>
    <t>1,1+1,6+2,55+1,2*2</t>
  </si>
  <si>
    <t>7,65*1,1 'Přepočtené koeficientem množství</t>
  </si>
  <si>
    <t>4,47*1,1 'Přepočtené koeficientem množství</t>
  </si>
  <si>
    <t>110,59*1,1 'Přepočtené koeficientem množství</t>
  </si>
  <si>
    <t>11,2+11,4+4,39+1,1+0,3+1,275+2,525+12,8</t>
  </si>
  <si>
    <t>44,99*1,02 'Přepočtené koeficientem množství</t>
  </si>
  <si>
    <t>110,59+4,47 "strop</t>
  </si>
  <si>
    <t>(4,39+5,45*2+2,55+1,4+1,275+2,525+4,9*2+0,5*2+5,8*2+0,2+12,8+1,85*2+0,5*2)*3 "Stěny</t>
  </si>
  <si>
    <t>-916216982</t>
  </si>
  <si>
    <t>10-5 - Střecha</t>
  </si>
  <si>
    <t xml:space="preserve">    712 - Povlakové krytiny</t>
  </si>
  <si>
    <t xml:space="preserve">    762 - Konstrukce tesařské</t>
  </si>
  <si>
    <t xml:space="preserve">    764 - Konstrukce klempířské</t>
  </si>
  <si>
    <t>417321313</t>
  </si>
  <si>
    <t>Ztužující pásy a věnce ze ŽB tř. C 16/20</t>
  </si>
  <si>
    <t>294632868</t>
  </si>
  <si>
    <t>(12,02+12+12,8)*0,4*0,2</t>
  </si>
  <si>
    <t>417351115</t>
  </si>
  <si>
    <t>Zřízení bednění ztužujících věnců</t>
  </si>
  <si>
    <t>-1166396359</t>
  </si>
  <si>
    <t>(12,02+12+12,8)*0,2*2</t>
  </si>
  <si>
    <t>417351116</t>
  </si>
  <si>
    <t>Odstranění bednění ztužujících věnců</t>
  </si>
  <si>
    <t>999128094</t>
  </si>
  <si>
    <t>417361821</t>
  </si>
  <si>
    <t>Výztuž ztužujících pásů a věnců betonářskou ocelí 10 505</t>
  </si>
  <si>
    <t>-259716524</t>
  </si>
  <si>
    <t>2,946*120/1000</t>
  </si>
  <si>
    <t>998011002</t>
  </si>
  <si>
    <t>Přesun hmot pro budovy zděné v přes 6 do 12 m</t>
  </si>
  <si>
    <t>-272267568</t>
  </si>
  <si>
    <t>712</t>
  </si>
  <si>
    <t>Povlakové krytiny</t>
  </si>
  <si>
    <t>712300841</t>
  </si>
  <si>
    <t>Odstranění povlakové krytiny střech do 10° odškrabáním mechu s urovnáním povrchu a očištěním</t>
  </si>
  <si>
    <t>-811514840</t>
  </si>
  <si>
    <t>((12,32+13)/2)*11,9+3,75*5,45</t>
  </si>
  <si>
    <t>712311101</t>
  </si>
  <si>
    <t>Provedení povlakové krytiny střech do 10° za studena lakem penetračním nebo asfaltovým</t>
  </si>
  <si>
    <t>-2132029182</t>
  </si>
  <si>
    <t>(11,7+11,72+13)*1,1</t>
  </si>
  <si>
    <t>11163150</t>
  </si>
  <si>
    <t>lak penetrační asfaltový</t>
  </si>
  <si>
    <t>-740774126</t>
  </si>
  <si>
    <t>211,154*0,00032 'Přepočtené koeficientem množství</t>
  </si>
  <si>
    <t>712341559</t>
  </si>
  <si>
    <t>Provedení povlakové krytiny střech do 10° pásy NAIP přitavením v plné ploše</t>
  </si>
  <si>
    <t>-906721416</t>
  </si>
  <si>
    <t>62853004</t>
  </si>
  <si>
    <t>pás asfaltový natavitelný modifikovaný SBS s vložkou ze skleněné tkaniny a spalitelnou PE fólií nebo jemnozrnným minerálním posypem na horním povrchu tl 4,0mm</t>
  </si>
  <si>
    <t>1997306361</t>
  </si>
  <si>
    <t>211,154*1,15 'Přepočtené koeficientem množství</t>
  </si>
  <si>
    <t>712361701</t>
  </si>
  <si>
    <t>Provedení povlakové krytiny střech do 10° fólií položenou volně s přilepením spojů</t>
  </si>
  <si>
    <t>-1966363221</t>
  </si>
  <si>
    <t>28322012</t>
  </si>
  <si>
    <t>fólie hydroizolační střešní mPVC mechanicky kotvená šedá tl 1,5mm</t>
  </si>
  <si>
    <t>-509713557</t>
  </si>
  <si>
    <t>199,135*1,15 'Přepočtené koeficientem množství</t>
  </si>
  <si>
    <t>712363101</t>
  </si>
  <si>
    <t>Provedení povlakové krytiny střech do 10° ukotvení fólie talířov hmoždinkou do polystyrenu nebo vlny</t>
  </si>
  <si>
    <t>-1299819439</t>
  </si>
  <si>
    <t>59051343</t>
  </si>
  <si>
    <t>hmoždinka ETA zatloukací fasádní s kovovým trnem pro montáž TI 8x60x175mm</t>
  </si>
  <si>
    <t>-283939325</t>
  </si>
  <si>
    <t>760*1,05 'Přepočtené koeficientem množství</t>
  </si>
  <si>
    <t>712363115</t>
  </si>
  <si>
    <t>Provedení povlakové krytiny střech do 10° zaizolování prostupů kruhového průřezu D do 300 mm</t>
  </si>
  <si>
    <t>78328543</t>
  </si>
  <si>
    <t>28342013</t>
  </si>
  <si>
    <t>manžeta těsnící pro prostupy hydroizolací z PVC uzavřená kruhová vnitřní průměr 90-114</t>
  </si>
  <si>
    <t>274752447</t>
  </si>
  <si>
    <t>712363352</t>
  </si>
  <si>
    <t>Povlakové krytiny střech do 10° z tvarovaných poplastovaných lišt délky 2 m koutová lišta vnitřní rš 100 mm</t>
  </si>
  <si>
    <t>634183290</t>
  </si>
  <si>
    <t>11,82+11,8+12,8</t>
  </si>
  <si>
    <t>712363357</t>
  </si>
  <si>
    <t>Povlakové krytiny střech do 10° z tvarovaných poplastovaných lišt délky 2 m okapnice široká rš 250 mm</t>
  </si>
  <si>
    <t>-1653343198</t>
  </si>
  <si>
    <t>3,77+5,45*2+3,75+3,9+2,98</t>
  </si>
  <si>
    <t>712363368</t>
  </si>
  <si>
    <t>Povlakové krytiny střech do 10° z tvarovaných poplastovaných lišt délky 2 m příklopná lišta rš 70 mm</t>
  </si>
  <si>
    <t>214416536</t>
  </si>
  <si>
    <t>712391171</t>
  </si>
  <si>
    <t>Provedení povlakové krytiny střech do 10° podkladní textilní vrstvy</t>
  </si>
  <si>
    <t>806357577</t>
  </si>
  <si>
    <t>(11,7+11,72+13)*(0,57+0,2)</t>
  </si>
  <si>
    <t>-2059829828</t>
  </si>
  <si>
    <t>199,135*1,155 'Přepočtené koeficientem množství</t>
  </si>
  <si>
    <t>998712202</t>
  </si>
  <si>
    <t>Přesun hmot procentní pro krytiny povlakové v objektech v přes 6 do 12 m</t>
  </si>
  <si>
    <t>-2132776461</t>
  </si>
  <si>
    <t>713131141</t>
  </si>
  <si>
    <t>Montáž izolace tepelné stěn lepením celoplošně rohoží, pásů, dílců, desek</t>
  </si>
  <si>
    <t>103063142</t>
  </si>
  <si>
    <t>(11,7+11,72+13)*(0,57+0,4)</t>
  </si>
  <si>
    <t>28375933</t>
  </si>
  <si>
    <t>deska EPS 70 fasádní λ=0,039 tl 50mm</t>
  </si>
  <si>
    <t>-278166575</t>
  </si>
  <si>
    <t>35,327*1,05 'Přepočtené koeficientem množství</t>
  </si>
  <si>
    <t>713141131</t>
  </si>
  <si>
    <t>Montáž izolace tepelné střech plochých lepené za studena plně 1 vrstva rohoží, pásů, dílců, desek</t>
  </si>
  <si>
    <t>-796738604</t>
  </si>
  <si>
    <t>171,092</t>
  </si>
  <si>
    <t>28372321</t>
  </si>
  <si>
    <t>deska EPS 100 pro konstrukce s běžným zatížením λ=0,037 tl 200mm</t>
  </si>
  <si>
    <t>1331646704</t>
  </si>
  <si>
    <t>171,092*1,05 'Přepočtené koeficientem množství</t>
  </si>
  <si>
    <t>28376141</t>
  </si>
  <si>
    <t>klín izolační spád do 5% EPS 100</t>
  </si>
  <si>
    <t>1772697563</t>
  </si>
  <si>
    <t>171,092*0,2</t>
  </si>
  <si>
    <t>998713202</t>
  </si>
  <si>
    <t>Přesun hmot procentní pro izolace tepelné v objektech v přes 6 do 12 m</t>
  </si>
  <si>
    <t>1189396873</t>
  </si>
  <si>
    <t>762</t>
  </si>
  <si>
    <t>Konstrukce tesařské</t>
  </si>
  <si>
    <t>762341115</t>
  </si>
  <si>
    <t>Bednění střech rovných sklon do 60° z cementotřískových desek tl 20 mm na sraz šroubovaných na krokve</t>
  </si>
  <si>
    <t>-1898888799</t>
  </si>
  <si>
    <t>(3,77+5,45+3,75+3,9+2,98)*0,4*2 "podkladní konstrukce u okapu</t>
  </si>
  <si>
    <t>998762202</t>
  </si>
  <si>
    <t>Přesun hmot procentní pro kce tesařské v objektech v přes 6 do 12 m</t>
  </si>
  <si>
    <t>-488740146</t>
  </si>
  <si>
    <t>764</t>
  </si>
  <si>
    <t>Konstrukce klempířské</t>
  </si>
  <si>
    <t>764244307</t>
  </si>
  <si>
    <t>Oplechování horních ploch a nadezdívek bez rohů z TiZn lesklého plechu kotvené rš 670 mm</t>
  </si>
  <si>
    <t>446471018</t>
  </si>
  <si>
    <t>12,42+12,4+14-0,6*2</t>
  </si>
  <si>
    <t>764561407</t>
  </si>
  <si>
    <t>Žlab podokapní půlkruhový z plastu D 150 mm</t>
  </si>
  <si>
    <t>539484587</t>
  </si>
  <si>
    <t>3,77+5,45+3,75+3,9+2,98</t>
  </si>
  <si>
    <t>764561427</t>
  </si>
  <si>
    <t>Roh nebo kout půlkruhového podokapního žlabu z plastu D 150 mm</t>
  </si>
  <si>
    <t>1686321797</t>
  </si>
  <si>
    <t>764561457</t>
  </si>
  <si>
    <t>Kotlík podokapního půlkruhového žlabu z plastu D 150 mm</t>
  </si>
  <si>
    <t>512139388</t>
  </si>
  <si>
    <t>998764202</t>
  </si>
  <si>
    <t>Přesun hmot procentní pro konstrukce klempířské v objektech v přes 6 do 12 m</t>
  </si>
  <si>
    <t>1704375911</t>
  </si>
  <si>
    <t>767-VF</t>
  </si>
  <si>
    <t>M+D výlez 700x700 - 13</t>
  </si>
  <si>
    <t>-578562654</t>
  </si>
  <si>
    <t>998767202</t>
  </si>
  <si>
    <t>Přesun hmot procentní pro zámečnické konstrukce v objektech v přes 6 do 12 m</t>
  </si>
  <si>
    <t>-657097219</t>
  </si>
  <si>
    <t>10-6 - Zateplení</t>
  </si>
  <si>
    <t>132251103</t>
  </si>
  <si>
    <t>Hloubení rýh nezapažených š do 800 mm v hornině třídy těžitelnosti I skupiny 3 objem do 100 m3 strojně</t>
  </si>
  <si>
    <t>-1143436412</t>
  </si>
  <si>
    <t>(13,6+12+12,02+4,37+0,925+2+0,455+3,9+5,45+3,35+2,02+1,95)*2,7*0,8</t>
  </si>
  <si>
    <t>13,6*2,1*0,8</t>
  </si>
  <si>
    <t>151101102</t>
  </si>
  <si>
    <t>Zřízení příložného pažení a rozepření stěn rýh hl přes 2 do 4 m</t>
  </si>
  <si>
    <t>-275763544</t>
  </si>
  <si>
    <t>(13,6+12+12,02+4,37+0,925+2+0,455+3,9+5,45+3,35+2,02+1,95)*2,7</t>
  </si>
  <si>
    <t>13,6*2,1</t>
  </si>
  <si>
    <t>151101112</t>
  </si>
  <si>
    <t>Odstranění příložného pažení a rozepření stěn rýh hl přes 2 do 4 m</t>
  </si>
  <si>
    <t>-251278685</t>
  </si>
  <si>
    <t>1006903115</t>
  </si>
  <si>
    <t>-1871359181</t>
  </si>
  <si>
    <t>156,854*2 'Přepočtené koeficientem množství</t>
  </si>
  <si>
    <t>1235414009</t>
  </si>
  <si>
    <t>174151101</t>
  </si>
  <si>
    <t>Zásyp jam, šachet rýh nebo kolem objektů sypaninou se zhutněním</t>
  </si>
  <si>
    <t>2060627105</t>
  </si>
  <si>
    <t>(13,6+12+12,02+4,37+0,925+2+0,455+3,9+5,45+3,35+2,02+1,95)*2,7*0,66</t>
  </si>
  <si>
    <t>13,6*2,1*0,66</t>
  </si>
  <si>
    <t>58331200</t>
  </si>
  <si>
    <t>štěrkopísek netříděný</t>
  </si>
  <si>
    <t>-158602863</t>
  </si>
  <si>
    <t>129,405*2 'Přepočtené koeficientem množství</t>
  </si>
  <si>
    <t>622-1</t>
  </si>
  <si>
    <t>Nápis "KNIHOVNA"</t>
  </si>
  <si>
    <t>648303167</t>
  </si>
  <si>
    <t>622142001</t>
  </si>
  <si>
    <t>Sklovláknité pletivo vnějších stěn vtlačené do tmelu</t>
  </si>
  <si>
    <t>-276059925</t>
  </si>
  <si>
    <t>(13,6+12+12,02+4,37+0,925+2+0,455+3,9+5,45+3,35+2,02+1,95)*0,3</t>
  </si>
  <si>
    <t>-13,6*0,3</t>
  </si>
  <si>
    <t>622-2</t>
  </si>
  <si>
    <t>Nápis "MUZEIČKO"</t>
  </si>
  <si>
    <t>-1134041596</t>
  </si>
  <si>
    <t>622221011</t>
  </si>
  <si>
    <t>Montáž kontaktního zateplení vnějších stěn lepením a mechanickým kotvením TI z minerální vlny s podélnou orientací do zdiva a betonu tl přes 40 do 80 mm</t>
  </si>
  <si>
    <t>15765769</t>
  </si>
  <si>
    <t>(14+0,5*2)*0,6</t>
  </si>
  <si>
    <t>63152260</t>
  </si>
  <si>
    <t>deska tepelně izolační minerální kontaktních fasád podélné vlákno λ=0,034 tl 50mm</t>
  </si>
  <si>
    <t>1782668896</t>
  </si>
  <si>
    <t>9*1,05 'Přepočtené koeficientem množství</t>
  </si>
  <si>
    <t>622221041</t>
  </si>
  <si>
    <t>Montáž kontaktního zateplení vnějších stěn lepením a mechanickým kotvením desek z minerální vlny s podélnou orientací do zdiva a betonu tl přes 160 do 200mm</t>
  </si>
  <si>
    <t>-2027257626</t>
  </si>
  <si>
    <t>(14+12,42+12,4+4,37+0,925+2+0,455+3,9+5,45+3,35)*11</t>
  </si>
  <si>
    <t>(12,02+13,6+12)*1,1</t>
  </si>
  <si>
    <t>-2,44*2,7*2</t>
  </si>
  <si>
    <t>-(4,56+0,13*2+2,34+4,56)*2,6</t>
  </si>
  <si>
    <t>-1,25*2,6</t>
  </si>
  <si>
    <t>-1,1*1,8</t>
  </si>
  <si>
    <t>-1,4*1,5*4</t>
  </si>
  <si>
    <t>-2,4*1,5</t>
  </si>
  <si>
    <t>-2*1,5</t>
  </si>
  <si>
    <t>-0,7*1,5*5</t>
  </si>
  <si>
    <t>63142031</t>
  </si>
  <si>
    <t>deska tepelně izolační minerální kontaktních fasád podélné vlákno λ=0,035-0,036 tl 200mm</t>
  </si>
  <si>
    <t>-1153958688</t>
  </si>
  <si>
    <t>597,404*1,05 'Přepočtené koeficientem množství</t>
  </si>
  <si>
    <t>622252001</t>
  </si>
  <si>
    <t>Montáž profilů kontaktního zateplení připevněných mechanicky</t>
  </si>
  <si>
    <t>-1650625744</t>
  </si>
  <si>
    <t>1+1,14+9,86+4,38+1,25+4,23+13,32+1,55*2+3,9*2</t>
  </si>
  <si>
    <t>59051657</t>
  </si>
  <si>
    <t>profil zakládací Al tl 0,7mm pro ETICS pro izolant tl 200mm</t>
  </si>
  <si>
    <t>11315989</t>
  </si>
  <si>
    <t>46,08*1,05 'Přepočtené koeficientem množství</t>
  </si>
  <si>
    <t>622252002</t>
  </si>
  <si>
    <t>Montáž profilů kontaktního zateplení lepených</t>
  </si>
  <si>
    <t>-1696554872</t>
  </si>
  <si>
    <t>(4,56+0,13*2+2,34+4,56+2,6*2) "ostění</t>
  </si>
  <si>
    <t>(1,25+2,6*2)</t>
  </si>
  <si>
    <t>(1,1+1,8*2)</t>
  </si>
  <si>
    <t>(1,4+1,8*2)*4</t>
  </si>
  <si>
    <t>(2,4+1,8*2)</t>
  </si>
  <si>
    <t>(0,7+1,8*2)*7</t>
  </si>
  <si>
    <t>(2+1,8*2)</t>
  </si>
  <si>
    <t>(1,4+1,5*2)*4</t>
  </si>
  <si>
    <t>(2,4+1,5*2)</t>
  </si>
  <si>
    <t>(2+1,5*2)</t>
  </si>
  <si>
    <t>(0,7+1,5*2)*5</t>
  </si>
  <si>
    <t>136,27+11*2+11,6*2+14</t>
  </si>
  <si>
    <t>28342205</t>
  </si>
  <si>
    <t>profil začišťovací PVC 6mm s výztužnou tkaninou pro ostění ETICS</t>
  </si>
  <si>
    <t>845791560</t>
  </si>
  <si>
    <t>136,27*1,05 'Přepočtené koeficientem množství</t>
  </si>
  <si>
    <t>59051486</t>
  </si>
  <si>
    <t>profil rohový PVC 15x15mm s výztužnou tkaninou š 100mm pro ETICS</t>
  </si>
  <si>
    <t>-313311835</t>
  </si>
  <si>
    <t>195,47*1,05 'Přepočtené koeficientem množství</t>
  </si>
  <si>
    <t>622-3</t>
  </si>
  <si>
    <t>Sluneční hodiny na fasádě</t>
  </si>
  <si>
    <t>-1151425663</t>
  </si>
  <si>
    <t>622321121</t>
  </si>
  <si>
    <t>Vápenocementová omítka hladká jednovrstvá vnějších stěn nanášená ručně</t>
  </si>
  <si>
    <t>-1613352685</t>
  </si>
  <si>
    <t>622-4</t>
  </si>
  <si>
    <t>vytvoření profilace fasády vstupního průčelí - C</t>
  </si>
  <si>
    <t>371587604</t>
  </si>
  <si>
    <t>10,5*1,6*2+3*0,98*2</t>
  </si>
  <si>
    <t>622511112</t>
  </si>
  <si>
    <t>Tenkovrstvá akrylátová mozaiková střednězrnná omítka vnějších stěn</t>
  </si>
  <si>
    <t>538746637</t>
  </si>
  <si>
    <t>622531022</t>
  </si>
  <si>
    <t>Tenkovrstvá silikonová zatíraná omítka zrnitost 2,0 mm vnějších stěn</t>
  </si>
  <si>
    <t>-1732350856</t>
  </si>
  <si>
    <t>(4,56+0,13*2+2,34+4,56+2,6*2)*0,2 "ostění</t>
  </si>
  <si>
    <t>(1,25+2,6*2)*0,2</t>
  </si>
  <si>
    <t>(1,1+1,8*2)*0,2</t>
  </si>
  <si>
    <t>(1,4+1,8*2)*0,2*4</t>
  </si>
  <si>
    <t>(2,4+1,8*2)*0,2</t>
  </si>
  <si>
    <t>(0,7+1,8*2)*0,2*7</t>
  </si>
  <si>
    <t>(2+1,8*2)*0,2</t>
  </si>
  <si>
    <t>(1,4+1,5*2)*0,2*4</t>
  </si>
  <si>
    <t>(2,4+1,5*2)*0,2</t>
  </si>
  <si>
    <t>(2+1,5*2)*0,2</t>
  </si>
  <si>
    <t>(0,7+1,5*2)*0,2*5</t>
  </si>
  <si>
    <t>-1673406707</t>
  </si>
  <si>
    <t>(4,56+0,13*2+2,34+4,56)*2,6</t>
  </si>
  <si>
    <t>1,25*2,6</t>
  </si>
  <si>
    <t>1,4*1,5*4</t>
  </si>
  <si>
    <t>2,4*1,5</t>
  </si>
  <si>
    <t>2*1,5</t>
  </si>
  <si>
    <t>0,7*1,5*5</t>
  </si>
  <si>
    <t>629995101</t>
  </si>
  <si>
    <t>Očištění vnějších ploch tlakovou vodou</t>
  </si>
  <si>
    <t>-1925211681</t>
  </si>
  <si>
    <t>(13,6+12+12,02+4,37+0,925+2+0,455+3,9+5,45+3,35+2,02+1,95)*3</t>
  </si>
  <si>
    <t>-13,6*1</t>
  </si>
  <si>
    <t>941211112</t>
  </si>
  <si>
    <t>Montáž lešení řadového rámového lehkého zatížení do 200 kg/m2 š od 0,6 do 0,9 m v přes 10 do 25 m</t>
  </si>
  <si>
    <t>880175488</t>
  </si>
  <si>
    <t>(13,6+12+12,02+4,37+0,925+2+0,455+3,9+5,45+3,35+1*4)*(10,8-1,2)</t>
  </si>
  <si>
    <t>(12,02+13,6+12+1*2)*1,1</t>
  </si>
  <si>
    <t>941211212</t>
  </si>
  <si>
    <t>Příplatek k lešení řadovému rámovému lehkému do 200 kg/m2 š od 0,6 do 0,9 m v přes 10 do 25 m za každý den použití</t>
  </si>
  <si>
    <t>-1782178313</t>
  </si>
  <si>
    <t>639,454*60 'Přepočtené koeficientem množství</t>
  </si>
  <si>
    <t>941211812</t>
  </si>
  <si>
    <t>Demontáž lešení řadového rámového lehkého zatížení do 200 kg/m2 š od 0,6 do 0,9 m v přes 10 do 25 m</t>
  </si>
  <si>
    <t>779156318</t>
  </si>
  <si>
    <t>944611111</t>
  </si>
  <si>
    <t>Montáž ochranné plachty z textilie z umělých vláken</t>
  </si>
  <si>
    <t>1364430523</t>
  </si>
  <si>
    <t>944611211</t>
  </si>
  <si>
    <t>Příplatek k ochranné plachtě za každý den použití</t>
  </si>
  <si>
    <t>-240757342</t>
  </si>
  <si>
    <t>944611811</t>
  </si>
  <si>
    <t>Demontáž ochranné plachty z textilie z umělých vláken</t>
  </si>
  <si>
    <t>-919657846</t>
  </si>
  <si>
    <t>944711111</t>
  </si>
  <si>
    <t>Montáž záchytné stříšky š do 1,5 m</t>
  </si>
  <si>
    <t>-1463492761</t>
  </si>
  <si>
    <t>944711211</t>
  </si>
  <si>
    <t>Příplatek k záchytné stříšce š přes do 1,5 m za každý den použití</t>
  </si>
  <si>
    <t>-52443757</t>
  </si>
  <si>
    <t>14*60 'Přepočtené koeficientem množství</t>
  </si>
  <si>
    <t>944711811</t>
  </si>
  <si>
    <t>Demontáž záchytné stříšky š přes do 1,5 m</t>
  </si>
  <si>
    <t>-1807264323</t>
  </si>
  <si>
    <t>978015391</t>
  </si>
  <si>
    <t>Otlučení (osekání) vnější vápenné nebo vápenocementové omítky stupně členitosti 1 a 2 v rozsahu přes 80 do 100 %</t>
  </si>
  <si>
    <t>1858218350</t>
  </si>
  <si>
    <t>(13,6+12+12,02+4,37+0,925+2+0,455+3,9+5,45+3,35)*10,8 "fasáda</t>
  </si>
  <si>
    <t>(13,6+12+12,02+4,37+0,925+2+0,455+3,9+5,45+3,35+2,02+1,95)*3 "sokl</t>
  </si>
  <si>
    <t>-32,19</t>
  </si>
  <si>
    <t>985421111</t>
  </si>
  <si>
    <t>Injektáž trhlin š 2 mm v cihelném zdivu tl do 300 mm aktivovanou cementovou maltou včetně vrtů</t>
  </si>
  <si>
    <t>-1516380745</t>
  </si>
  <si>
    <t>5,12*2+2,96+0,3*2 "provedení dle 1.2.2</t>
  </si>
  <si>
    <t>985421113-R</t>
  </si>
  <si>
    <t>Injektáž trhlin š 2 mm v cihelném zdivu tl přes 450 do 600 včetně vrtů</t>
  </si>
  <si>
    <t>125885972</t>
  </si>
  <si>
    <t>4,36+12,1+13,6+12,08+5,2 "provedení dle 1.2.2</t>
  </si>
  <si>
    <t>249212904</t>
  </si>
  <si>
    <t>13,9*2,1+0,6*2,5*2</t>
  </si>
  <si>
    <t>1001077810</t>
  </si>
  <si>
    <t>32,19*3</t>
  </si>
  <si>
    <t>-2007929133</t>
  </si>
  <si>
    <t>473459634</t>
  </si>
  <si>
    <t>819608674</t>
  </si>
  <si>
    <t>43,222*9 'Přepočtené koeficientem množství</t>
  </si>
  <si>
    <t>1622852567</t>
  </si>
  <si>
    <t>976829061</t>
  </si>
  <si>
    <t>711119-1</t>
  </si>
  <si>
    <t>Opatření pro sanaci zdi dle skladby S2 - penetrační silikátový nátěr, adhezní můstek 1mm. vyrovnávací těsnící malta, těsnící klín, izolační stěrka 2x 1mm - 1.2.1</t>
  </si>
  <si>
    <t>-1585329188</t>
  </si>
  <si>
    <t>711132101</t>
  </si>
  <si>
    <t>Provedení izolace proti zemní vlhkosti pásy na sucho svislé AIP nebo tkaninou</t>
  </si>
  <si>
    <t>1542392665</t>
  </si>
  <si>
    <t>-1017030821</t>
  </si>
  <si>
    <t>711161215</t>
  </si>
  <si>
    <t>Izolace proti zemní vlhkosti nopovou fólií svislá, nopek v 20,0 mm, tl do 1,0 mm</t>
  </si>
  <si>
    <t>-998095163</t>
  </si>
  <si>
    <t>711161384</t>
  </si>
  <si>
    <t>Izolace proti zemní vlhkosti nopovou fólií ukončení provětrávací lištou</t>
  </si>
  <si>
    <t>823491126</t>
  </si>
  <si>
    <t>(13,6+12+12,02+4,37+0,925+2+0,455+3,9+5,45+3,35+2,02+1,95)</t>
  </si>
  <si>
    <t>-13,6</t>
  </si>
  <si>
    <t>998711202</t>
  </si>
  <si>
    <t>Přesun hmot procentní pro izolace proti vodě, vlhkosti a plynům v objektech v přes 6 do 12 m</t>
  </si>
  <si>
    <t>2034761384</t>
  </si>
  <si>
    <t>1645109403</t>
  </si>
  <si>
    <t>28376019</t>
  </si>
  <si>
    <t>deska perimetrická fasádní soklová 150kPa λ=0,035 tl 140mm</t>
  </si>
  <si>
    <t>1054475549</t>
  </si>
  <si>
    <t>172,52*1,1 'Přepočtené koeficientem množství</t>
  </si>
  <si>
    <t>-401243631</t>
  </si>
  <si>
    <t>764242333</t>
  </si>
  <si>
    <t>Oplechování rovné okapové hrany z TiZn lesklého plechu rš 250 mm</t>
  </si>
  <si>
    <t>-1739587501</t>
  </si>
  <si>
    <t>14+0,5*2</t>
  </si>
  <si>
    <t>764246444</t>
  </si>
  <si>
    <t>Oplechování parapetů rovných celoplošně lepené z TiZn předzvětralého plechu rš 330 mm</t>
  </si>
  <si>
    <t>-1684315351</t>
  </si>
  <si>
    <t>1,25</t>
  </si>
  <si>
    <t>1,4*4</t>
  </si>
  <si>
    <t>2,4</t>
  </si>
  <si>
    <t>0,7*7</t>
  </si>
  <si>
    <t>0,7*5</t>
  </si>
  <si>
    <t>764568622</t>
  </si>
  <si>
    <t>Svod kruhový včetně objímek, kolen, odskoků z plastu průměru přes 75 do 105 mm</t>
  </si>
  <si>
    <t>875517831</t>
  </si>
  <si>
    <t>11,3*4</t>
  </si>
  <si>
    <t>781880279</t>
  </si>
  <si>
    <t>20 - Elektroinstalace</t>
  </si>
  <si>
    <t xml:space="preserve"> </t>
  </si>
  <si>
    <t>72270179</t>
  </si>
  <si>
    <t>Klimešová Miroslava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</si>
  <si>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</si>
  <si>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</si>
  <si>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</si>
  <si>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</si>
  <si>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</si>
  <si>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</si>
  <si>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741110042</t>
  </si>
  <si>
    <t>Montáž trubka plastová ohebná D přes 23 do 35 mm uložená pevně</t>
  </si>
  <si>
    <t>-804317865</t>
  </si>
  <si>
    <t>34571073</t>
  </si>
  <si>
    <t>trubka elektroinstalační ohebná z PVC (EN) 2325</t>
  </si>
  <si>
    <t>-2126319884</t>
  </si>
  <si>
    <t>5*1,05 "Přepočtené koeficientem množství</t>
  </si>
  <si>
    <t>741111002</t>
  </si>
  <si>
    <t>Montáž podlahových kanálů - krabice s vývody</t>
  </si>
  <si>
    <t>1828439344</t>
  </si>
  <si>
    <t>RMAT0017</t>
  </si>
  <si>
    <t>Podlahová zásuvka z masivní hliníkové litiny s vkládacím víkem.STAKOHOME-8804-Bnw (2x zásuvka 230V, 1x TV-SAT, 2xRJ45 cat.6a)</t>
  </si>
  <si>
    <t>-720914630</t>
  </si>
  <si>
    <t>741112005</t>
  </si>
  <si>
    <t>Montáž krabice zapuštěná plastová kruhová do zateplení</t>
  </si>
  <si>
    <t>-545163249</t>
  </si>
  <si>
    <t>10.647.456</t>
  </si>
  <si>
    <t>KOPOS Deska MDZ_KB, montážní, do zateplení, pro tloušťku 50-200 mm, světle šedá</t>
  </si>
  <si>
    <t>-1210551691</t>
  </si>
  <si>
    <t>10.935.681</t>
  </si>
  <si>
    <t>KOPOS Krabice KUZ-VOI KB do zateplení s otevíracím víkem</t>
  </si>
  <si>
    <t>-352113059</t>
  </si>
  <si>
    <t>741120001</t>
  </si>
  <si>
    <t>Montáž vodič Cu izolovaný plný a laněný žíla 0,35-6 mm2 pod omítku (např. CY)</t>
  </si>
  <si>
    <t>-715633086</t>
  </si>
  <si>
    <t>34141027</t>
  </si>
  <si>
    <t>vodič propojovací flexibilní jádro Cu lanované izolace PVC 450/750V (H07V-K) 1x6mm2</t>
  </si>
  <si>
    <t>1269938281</t>
  </si>
  <si>
    <t>10*1,15 "Přepočtené koeficientem množství</t>
  </si>
  <si>
    <t>741120003</t>
  </si>
  <si>
    <t>Montáž vodič Cu izolovaný plný a laněný žíla 10-16 mm2 pod omítku (např. CY)</t>
  </si>
  <si>
    <t>1395874836</t>
  </si>
  <si>
    <t>34141028</t>
  </si>
  <si>
    <t>vodič propojovací flexibilní jádro Cu lanované izolace PVC 450/750V (H07V-K) 1x10mm2</t>
  </si>
  <si>
    <t>1613355080</t>
  </si>
  <si>
    <t>50*1,15 "Přepočtené koeficientem množství</t>
  </si>
  <si>
    <t>741122015</t>
  </si>
  <si>
    <t>Montáž kabel Cu bez ukončení uložený pod omítku plný kulatý 3x1,5 mm2 (např. CYKY)</t>
  </si>
  <si>
    <t>1997714526</t>
  </si>
  <si>
    <t>34111030</t>
  </si>
  <si>
    <t>kabel instalační jádro Cu plné izolace PVC plášť PVC 450/750V (CYKY) 3x1,5mm2</t>
  </si>
  <si>
    <t>-732446269</t>
  </si>
  <si>
    <t>920 "J"</t>
  </si>
  <si>
    <t>230 "O"</t>
  </si>
  <si>
    <t>1150*1,15 "Přepočtené koeficientem množství</t>
  </si>
  <si>
    <t>741122016</t>
  </si>
  <si>
    <t>Montáž kabel Cu bez ukončení uložený pod omítku plný kulatý 3x2,5 až 6 mm2 (např. CYKY)</t>
  </si>
  <si>
    <t>173713084</t>
  </si>
  <si>
    <t>34111036</t>
  </si>
  <si>
    <t>kabel instalační jádro Cu plné izolace PVC plášť PVC 450/750V (CYKY) 3x2,5mm2</t>
  </si>
  <si>
    <t>-725740421</t>
  </si>
  <si>
    <t>820*1,15 "Přepočtené koeficientem množství</t>
  </si>
  <si>
    <t>741122025</t>
  </si>
  <si>
    <t>Montáž kabel Cu bez ukončení uložený pod omítku plný kulatý 4x16 až 25 mm2 (např. CYKY)</t>
  </si>
  <si>
    <t>-46857792</t>
  </si>
  <si>
    <t>34111080</t>
  </si>
  <si>
    <t>kabel instalační jádro Cu plné izolace PVC plášť PVC 450/750V (CYKY) 4x16mm2</t>
  </si>
  <si>
    <t>114809393</t>
  </si>
  <si>
    <t>5*1,15 "Přepočtené koeficientem množství</t>
  </si>
  <si>
    <t>741122031</t>
  </si>
  <si>
    <t>Montáž kabel Cu bez ukončení uložený pod omítku plný kulatý 5x1,5 až 2,5 mm2 (např. CYKY)</t>
  </si>
  <si>
    <t>-1609737454</t>
  </si>
  <si>
    <t>34111090</t>
  </si>
  <si>
    <t>kabel instalační jádro Cu plné izolace PVC plášť PVC 450/750V (CYKY) 5x1,5mm2</t>
  </si>
  <si>
    <t>577214112</t>
  </si>
  <si>
    <t>130*1,15 "Přepočtené koeficientem množství</t>
  </si>
  <si>
    <t>34111094</t>
  </si>
  <si>
    <t>kabel instalační jádro Cu plné izolace PVC plášť PVC 450/750V (CYKY) 5x2,5mm2</t>
  </si>
  <si>
    <t>-1196021722</t>
  </si>
  <si>
    <t>20*1,15 "Přepočtené koeficientem množství</t>
  </si>
  <si>
    <t>741122032</t>
  </si>
  <si>
    <t>Montáž kabel Cu bez ukončení uložený pod omítku plný kulatý 5x4 až 6 mm2 (např. CYKY)</t>
  </si>
  <si>
    <t>-2118344933</t>
  </si>
  <si>
    <t>34111100</t>
  </si>
  <si>
    <t>kabel instalační jádro Cu plné izolace PVC plášť PVC 450/750V (CYKY) 5x6mm2</t>
  </si>
  <si>
    <t>-301642249</t>
  </si>
  <si>
    <t>741122034</t>
  </si>
  <si>
    <t>Montáž kabel Cu bez ukončení uložený pod omítku plný kulatý 5x25 až 35 mm2 (např. CYKY)</t>
  </si>
  <si>
    <t>-2126308719</t>
  </si>
  <si>
    <t>34113035</t>
  </si>
  <si>
    <t>kabel instalační jádro Cu plné izolace PVC plášť PVC 450/750V (CYKY) 5x16mm2</t>
  </si>
  <si>
    <t>-1352795257</t>
  </si>
  <si>
    <t>25*1,15 "Přepočtené koeficientem množství</t>
  </si>
  <si>
    <t>741130001</t>
  </si>
  <si>
    <t>Ukončení vodič izolovaný do 2,5 mm2 v rozváděči nebo na přístroji</t>
  </si>
  <si>
    <t>1083233402</t>
  </si>
  <si>
    <t>741130004</t>
  </si>
  <si>
    <t>Ukončení vodič izolovaný do 6 mm2 v rozváděči nebo na přístroji</t>
  </si>
  <si>
    <t>2093486947</t>
  </si>
  <si>
    <t>741130005</t>
  </si>
  <si>
    <t>Ukončení vodič izolovaný do 10 mm2 v rozváděči nebo na přístroji</t>
  </si>
  <si>
    <t>948695697</t>
  </si>
  <si>
    <t>741130006</t>
  </si>
  <si>
    <t>Ukončení vodič izolovaný do 16 mm2 v rozváděči nebo na přístroji</t>
  </si>
  <si>
    <t>-666597865</t>
  </si>
  <si>
    <t>741210001</t>
  </si>
  <si>
    <t>Montáž rozvodnice oceloplechová nebo plastová běžná do 20 kg</t>
  </si>
  <si>
    <t>-576972769</t>
  </si>
  <si>
    <t>RMAT0001</t>
  </si>
  <si>
    <t>RE-Elektroměrový rozvaděč DCK Holoubkov, typ ER212/NVP7P-C, 3p/40A/B, 1f/2A/B</t>
  </si>
  <si>
    <t>801168841</t>
  </si>
  <si>
    <t>RMAT0002</t>
  </si>
  <si>
    <t>RP1-Zapuštěná rozvodnice, plné dveře, 2x5.řad, 120 modulů, IP31/20, vč. náplně a montáže dle PD</t>
  </si>
  <si>
    <t>812454602</t>
  </si>
  <si>
    <t>RMAT0003</t>
  </si>
  <si>
    <t>RP2-Zapuštěná rozvodnice, plné dveře, 2x3.řad, 72 modulů, IP31/20, vč. náplně a montáže dle PD</t>
  </si>
  <si>
    <t>1574667098</t>
  </si>
  <si>
    <t>741310101</t>
  </si>
  <si>
    <t>Montáž spínač (polo)zapuštěný bezšroubové připojení 1-jednopólový se zapojením vodičů</t>
  </si>
  <si>
    <t>1494118629</t>
  </si>
  <si>
    <t>34539010</t>
  </si>
  <si>
    <t>přístroj spínače jednopólového, řazení 1, 1So bezšroubové svorky</t>
  </si>
  <si>
    <t>-1105892144</t>
  </si>
  <si>
    <t>34539049</t>
  </si>
  <si>
    <t>kryt spínače jednoduchý</t>
  </si>
  <si>
    <t>198469733</t>
  </si>
  <si>
    <t>34539059</t>
  </si>
  <si>
    <t>rámeček jednonásobný</t>
  </si>
  <si>
    <t>-1710764542</t>
  </si>
  <si>
    <t>741310102</t>
  </si>
  <si>
    <t>Montáž spínač (polo)zapuštěný bezšroubové připojení 1S-jednopólový se signální doutnavkou se zapojením vodičů</t>
  </si>
  <si>
    <t>-198852878</t>
  </si>
  <si>
    <t>34539015</t>
  </si>
  <si>
    <t>přístroj spínače jednopólového, řazení 1, 1So, 1S bezšroubové svorky</t>
  </si>
  <si>
    <t>-124047952</t>
  </si>
  <si>
    <t>34539030</t>
  </si>
  <si>
    <t>doutnavka signalizační 2 mA (univerzální)</t>
  </si>
  <si>
    <t>-628578565</t>
  </si>
  <si>
    <t>34539051</t>
  </si>
  <si>
    <t>kryt spínače jednoduchý, s průzorem</t>
  </si>
  <si>
    <t>1877702763</t>
  </si>
  <si>
    <t>541009616</t>
  </si>
  <si>
    <t>741310113</t>
  </si>
  <si>
    <t>Montáž ovladač (polo)zapuštěný bezšroubové připojení 1/0S-zapínací se signální doutnavkou se zapojením vodičů</t>
  </si>
  <si>
    <t>2087910372</t>
  </si>
  <si>
    <t>34539021</t>
  </si>
  <si>
    <t>přístroj ovládače zapínacího, řazení 1/0, 1/0S, 1/0So bezšroubové svorky</t>
  </si>
  <si>
    <t>-1283585568</t>
  </si>
  <si>
    <t>-296879276</t>
  </si>
  <si>
    <t>34539048</t>
  </si>
  <si>
    <t>kryt spínače jednoduchý, s čirým průzorem, s popisovým polem</t>
  </si>
  <si>
    <t>-1893271973</t>
  </si>
  <si>
    <t>37194528</t>
  </si>
  <si>
    <t>741310114</t>
  </si>
  <si>
    <t>Montáž ovladač (polo)zapuštěný bezšroubové připojení 1/0So-zapínací s orientační doutnavkou se zapojením vodičů</t>
  </si>
  <si>
    <t>756139891</t>
  </si>
  <si>
    <t>430753496</t>
  </si>
  <si>
    <t>34539029</t>
  </si>
  <si>
    <t>doutnavka orientační 0,5 mA (univerzální), světlo modré</t>
  </si>
  <si>
    <t>2073890968</t>
  </si>
  <si>
    <t>1176286274</t>
  </si>
  <si>
    <t>368324739</t>
  </si>
  <si>
    <t>741310121</t>
  </si>
  <si>
    <t>Montáž přepínač (polo)zapuštěný bezšroubové připojení 5-seriový se zapojením vodičů</t>
  </si>
  <si>
    <t>2053848559</t>
  </si>
  <si>
    <t>34539012</t>
  </si>
  <si>
    <t>přístroj přepínače sériového, řazení 5 bezšroubové svorky</t>
  </si>
  <si>
    <t>-1782574491</t>
  </si>
  <si>
    <t>34539050</t>
  </si>
  <si>
    <t>kryt spínače dělený</t>
  </si>
  <si>
    <t>1827676206</t>
  </si>
  <si>
    <t>1188937003</t>
  </si>
  <si>
    <t>741311004</t>
  </si>
  <si>
    <t>Montáž čidlo pohybu nástěnné se zapojením vodičů</t>
  </si>
  <si>
    <t>-1270713158</t>
  </si>
  <si>
    <t>40461058</t>
  </si>
  <si>
    <t>čidlo pohybové a prezenční stropní 360°</t>
  </si>
  <si>
    <t>1724487909</t>
  </si>
  <si>
    <t>741311021</t>
  </si>
  <si>
    <t>Montáž přípojka sporáková s doutnavkou se zapojením vodičů</t>
  </si>
  <si>
    <t>351094335</t>
  </si>
  <si>
    <t>ABB.3956323</t>
  </si>
  <si>
    <t>Přípojka sporáková se signalizační doutnavkou, zapuštěná</t>
  </si>
  <si>
    <t>1750718043</t>
  </si>
  <si>
    <t>741311071</t>
  </si>
  <si>
    <t>Montáž tlačítka nouzového zastavení/vypnutí přisazeného nebo nástěnného se zapojením vodičů</t>
  </si>
  <si>
    <t>-2050117354</t>
  </si>
  <si>
    <t>34532002</t>
  </si>
  <si>
    <t>ovládač nouzového zastavení s aretací 1V+1Z 3A 240V AC</t>
  </si>
  <si>
    <t>-817648223</t>
  </si>
  <si>
    <t>741313002</t>
  </si>
  <si>
    <t>Montáž zásuvka (polo)zapuštěná bezšroubové připojení 2P+PE dvojí zapojení - průběžná se zapojením vodičů</t>
  </si>
  <si>
    <t>1540562284</t>
  </si>
  <si>
    <t>34555241</t>
  </si>
  <si>
    <t>přístroj zásuvky zápustné jednonásobné, krytka s clonkami, bezšroubové svorky</t>
  </si>
  <si>
    <t>-713233879</t>
  </si>
  <si>
    <t>1462141418</t>
  </si>
  <si>
    <t>34539060</t>
  </si>
  <si>
    <t>rámeček dvojnásobný</t>
  </si>
  <si>
    <t>-1284519809</t>
  </si>
  <si>
    <t>34539061</t>
  </si>
  <si>
    <t>rámeček trojnásobný</t>
  </si>
  <si>
    <t>981794551</t>
  </si>
  <si>
    <t>741313004</t>
  </si>
  <si>
    <t>Montáž zásuvka (polo)zapuštěná bezšroubové připojení 2x(2P+PE) dvojnásobná šikmá se zapojením vodičů</t>
  </si>
  <si>
    <t>1753833681</t>
  </si>
  <si>
    <t>34555242</t>
  </si>
  <si>
    <t>zásuvka zápustná dvojnásobná, šikmá, s clonkami, bezšroubové svorky</t>
  </si>
  <si>
    <t>-506986152</t>
  </si>
  <si>
    <t>741313005</t>
  </si>
  <si>
    <t>Montáž zásuvka (polo)zapuštěná bezšroubové připojení 2P + PE s přepěťovou ochranou se zapojením vodičů</t>
  </si>
  <si>
    <t>253949597</t>
  </si>
  <si>
    <t>34555244</t>
  </si>
  <si>
    <t>přístroj zásuvky zápustné jednonásobné s optickou přepěťovou ochranou, krytka s clonkami, bezšroubové svorky</t>
  </si>
  <si>
    <t>-304039938</t>
  </si>
  <si>
    <t>741313083</t>
  </si>
  <si>
    <t>Montáž zásuvka chráněná v krabici šroubové připojení 2P+PE dvojí zapojení, prostředí venkovní, mokré se zapojením vodičů</t>
  </si>
  <si>
    <t>-561994747</t>
  </si>
  <si>
    <t>34555248</t>
  </si>
  <si>
    <t>zásuvka nástěnná jednonásobná s víčkem pro průběžnou montáž, IP44, šroubové svorky</t>
  </si>
  <si>
    <t>-1968028235</t>
  </si>
  <si>
    <t>741330731</t>
  </si>
  <si>
    <t>Montáž relé pomocné ventilátorové se zapojením vodičů</t>
  </si>
  <si>
    <t>579690049</t>
  </si>
  <si>
    <t>10.069.937</t>
  </si>
  <si>
    <t>ELKOEP Relé SMR-T supermultifunkční</t>
  </si>
  <si>
    <t>1652295368</t>
  </si>
  <si>
    <t>741372061</t>
  </si>
  <si>
    <t>Montáž svítidlo LED interiérové přisazené stropní hranaté nebo kruhové do 0,09 m2 se zapojením vodičů</t>
  </si>
  <si>
    <t>990370169</t>
  </si>
  <si>
    <t>RMAT0004</t>
  </si>
  <si>
    <t>G-přisazené LED svítidlo hranaté, 1 x LED, 9W, 1100lm, Ra80, 4000K</t>
  </si>
  <si>
    <t>-316026886</t>
  </si>
  <si>
    <t>RMAT0005</t>
  </si>
  <si>
    <t xml:space="preserve">NO2/PPS-nouzové LED </t>
  </si>
  <si>
    <t>954252916</t>
  </si>
  <si>
    <t>741372062</t>
  </si>
  <si>
    <t>Montáž svítidlo LED interiérové přisazené stropní hranaté nebo kruhové přes 0,09 do 0,36 m2 se zapojením vodičů</t>
  </si>
  <si>
    <t>1555535333</t>
  </si>
  <si>
    <t>RMAT0006</t>
  </si>
  <si>
    <t>A-Kruhové přisazené LED svítidlo, mikroprizmatický kryt, Ø 370mm, 1 x LED, 34W, 3800lm, Ra80, 4000K</t>
  </si>
  <si>
    <t>1701272883</t>
  </si>
  <si>
    <t>RMAT0007</t>
  </si>
  <si>
    <t>B-Kruhové přisazené LED svítidlo, opálový kryt, Ø 370mm, 1 x LED, 34W, 3550lm, Ra80, 4000K</t>
  </si>
  <si>
    <t>-1284989534</t>
  </si>
  <si>
    <t>RMAT0008</t>
  </si>
  <si>
    <t>C-Přisazené LED svítidlo, opálový PMMA kryt, průměr 375mm, 1 x LED, 27W, 2700lm, Ra80, 4000K</t>
  </si>
  <si>
    <t>-983509306</t>
  </si>
  <si>
    <t>RMAT0009</t>
  </si>
  <si>
    <t>D-Přisazené LED svítidlo z hliníkového profilu, opálový kryt, 1500mm, 1 x LED, 42W, 5400lm, Ra80, 4000K</t>
  </si>
  <si>
    <t>-790720054</t>
  </si>
  <si>
    <t>RMAT0010</t>
  </si>
  <si>
    <t>E-Přisazené LED svítidlo z hliníkového profilu, opálový kryt, 1200mm, 1 x LED, 33W, 4200lm, Ra80, 4000K</t>
  </si>
  <si>
    <t>1826703723</t>
  </si>
  <si>
    <t>RMAT0011</t>
  </si>
  <si>
    <t>F-Přisazené LED svítidlo z hliníkového profilu, opálový kryt, 600mm, 1 x LED, 16W, 2000lm, Ra80, 4000K</t>
  </si>
  <si>
    <t>1185339867</t>
  </si>
  <si>
    <t>RMAT0012</t>
  </si>
  <si>
    <t>L-Kruhové přisazené LED svítidlo, mikroprizmatický kryt, Ø 190mm, 1 x LED, 19W, 1950lm, Ra80, 4000K</t>
  </si>
  <si>
    <t>-1741187116</t>
  </si>
  <si>
    <t>RMAT0013</t>
  </si>
  <si>
    <t>M-Přisazené LED svítidlo, opálový PMMA kryt, průměr 375mm, 1 x LED, 27W, 3000lm, Ra80, 4000K</t>
  </si>
  <si>
    <t>-1003811082</t>
  </si>
  <si>
    <t>RMAT0014</t>
  </si>
  <si>
    <t>NO-LED přisazené nouzové svítidlo EXIT s piktogramem, 3W, 1 x ETE/3W, 3W, 320lm, Ra80, 4000K</t>
  </si>
  <si>
    <t>1074357168</t>
  </si>
  <si>
    <t>741372063</t>
  </si>
  <si>
    <t>Montáž svítidlo LED exteriérové přisazené nástěnné hranaté nebo kruhové se zapojením vodičů</t>
  </si>
  <si>
    <t>-1164972263</t>
  </si>
  <si>
    <t>RMAT0015</t>
  </si>
  <si>
    <t>X/VO-Svítidlo venkovní nástěnné přisazené dle architekta</t>
  </si>
  <si>
    <t>-1017680944</t>
  </si>
  <si>
    <t>741372154</t>
  </si>
  <si>
    <t>Montáž svítidlo LED průmyslové přisazené stropní se zapojením vodičů</t>
  </si>
  <si>
    <t>1366366437</t>
  </si>
  <si>
    <t>RMAT0016</t>
  </si>
  <si>
    <t>J-LED prachotěsné svítidlo, polyesterové tělo, opálový PC kryt, IK08, 1 x LED, 20W, 2700lm, Ra80, 4000K</t>
  </si>
  <si>
    <t>682602998</t>
  </si>
  <si>
    <t>741410021</t>
  </si>
  <si>
    <t>Montáž pásku uzemňovacího průřezu do 120 mm2 v městské zástavbě v zemi</t>
  </si>
  <si>
    <t>1040613549</t>
  </si>
  <si>
    <t>1186176</t>
  </si>
  <si>
    <t>ZEMNICI PASKA FEZN 30X4 (BAL=25KG)</t>
  </si>
  <si>
    <t>697366621</t>
  </si>
  <si>
    <t>741420001</t>
  </si>
  <si>
    <t>Montáž drát nebo lano hromosvodné svodové D do 10 mm s podpěrou</t>
  </si>
  <si>
    <t>-1230073350</t>
  </si>
  <si>
    <t>35441077</t>
  </si>
  <si>
    <t>drát D 8mm AlMgSi</t>
  </si>
  <si>
    <t>1463220328</t>
  </si>
  <si>
    <t>100*0,135</t>
  </si>
  <si>
    <t>RMAT0018</t>
  </si>
  <si>
    <t>PV-A - podpěra vedení na atiku/ plech</t>
  </si>
  <si>
    <t>644974632</t>
  </si>
  <si>
    <t>RMAT0019</t>
  </si>
  <si>
    <t xml:space="preserve">PV-B - podpěra vedení na plochou střechy </t>
  </si>
  <si>
    <t>674062675</t>
  </si>
  <si>
    <t>RMAT0020</t>
  </si>
  <si>
    <t xml:space="preserve">PV-C - podpěra vedení na svod do zdiva </t>
  </si>
  <si>
    <t>2068664555</t>
  </si>
  <si>
    <t>741420020</t>
  </si>
  <si>
    <t>Montáž svorka hromosvodná s jedním šroubem</t>
  </si>
  <si>
    <t>2035831356</t>
  </si>
  <si>
    <t>1000300358</t>
  </si>
  <si>
    <t>DEHN 390050  Svorka MV, FeZn, pro prům. 8-10mm šroub se šestihrannou hlavou DEHN DEHN</t>
  </si>
  <si>
    <t>863802837</t>
  </si>
  <si>
    <t>1000300361</t>
  </si>
  <si>
    <t>DEHN 392050  Svorka MV, FeZn, pro prům. 8-10/16mm šroub se šestihrannou hlavou a pérová podložka DEH DEHN</t>
  </si>
  <si>
    <t>1958412295</t>
  </si>
  <si>
    <t>741420021</t>
  </si>
  <si>
    <t>Montáž svorka hromosvodná se 2 šrouby</t>
  </si>
  <si>
    <t>-1951833411</t>
  </si>
  <si>
    <t>741420022</t>
  </si>
  <si>
    <t>Montáž svorka hromosvodná se 3 a více šrouby</t>
  </si>
  <si>
    <t>1611542271</t>
  </si>
  <si>
    <t>1030037247</t>
  </si>
  <si>
    <t>DEHN 319202  Křížová svorka FeZn pro prům. 16/8-10mm, prům. 16/pásek 30mm, s mezidestičkou DEHN DEHN</t>
  </si>
  <si>
    <t>1890620770</t>
  </si>
  <si>
    <t>741420023</t>
  </si>
  <si>
    <t>Montáž svorka hromosvodná na okapové žlaby</t>
  </si>
  <si>
    <t>1928437659</t>
  </si>
  <si>
    <t>35442022</t>
  </si>
  <si>
    <t>svorka uzemnění Cu na okapové žlaby, 85mm</t>
  </si>
  <si>
    <t>-1366982296</t>
  </si>
  <si>
    <t>741420024</t>
  </si>
  <si>
    <t>Montáž svorka hromosvodná na konstrukce</t>
  </si>
  <si>
    <t>1958912405</t>
  </si>
  <si>
    <t>35441895</t>
  </si>
  <si>
    <t>svorka připojovací k připojení kovových částí</t>
  </si>
  <si>
    <t>-65823129</t>
  </si>
  <si>
    <t>741420083</t>
  </si>
  <si>
    <t>Montáž vedení hromosvodné-štítek k označení svodu</t>
  </si>
  <si>
    <t>-599772939</t>
  </si>
  <si>
    <t>35442110</t>
  </si>
  <si>
    <t>štítek plastový - čísla svodů</t>
  </si>
  <si>
    <t>-2100912831</t>
  </si>
  <si>
    <t>741430004</t>
  </si>
  <si>
    <t>Montáž tyč jímací délky do 3 m na střešní hřeben</t>
  </si>
  <si>
    <t>-962609904</t>
  </si>
  <si>
    <t>35441065</t>
  </si>
  <si>
    <t>tyč jímací s rovným koncem 1500mm FeZn</t>
  </si>
  <si>
    <t>-1831285700</t>
  </si>
  <si>
    <t>741430005</t>
  </si>
  <si>
    <t>Montáž tyč jímací délky do 3 m na stojan</t>
  </si>
  <si>
    <t>417726343</t>
  </si>
  <si>
    <t>2034163468</t>
  </si>
  <si>
    <t>35442181</t>
  </si>
  <si>
    <t>stojan pro jímací tyč s rovným koncem, FeZn, s plastbetonovými podpěrami, pro jímač do 2000mm - rozpětí podpěr 350mm</t>
  </si>
  <si>
    <t>-546329273</t>
  </si>
  <si>
    <t>741440031</t>
  </si>
  <si>
    <t>Montáž tyč zemnicí dl do 2 m</t>
  </si>
  <si>
    <t>-1106116404</t>
  </si>
  <si>
    <t>1030037151</t>
  </si>
  <si>
    <t>DEHN 480150  Zaváděcí tyč FeZn  -SET- L 1500mm S připojovací KS-svorkou DEHN DEHN</t>
  </si>
  <si>
    <t>1802394314</t>
  </si>
  <si>
    <t>1030038750</t>
  </si>
  <si>
    <t>DEHN 274260  Podpěra tyče nerez pro prům. 16mm s vrutem a hmoždinkou D 8mm DEHN DEHN</t>
  </si>
  <si>
    <t>281838392</t>
  </si>
  <si>
    <t>741810003</t>
  </si>
  <si>
    <t>Celková prohlídka elektrického rozvodu a zařízení přes 0,5 do 1 milionu Kč</t>
  </si>
  <si>
    <t>612773520</t>
  </si>
  <si>
    <t>741820011</t>
  </si>
  <si>
    <t>Měření zemnící síť dl pásku do 100 m</t>
  </si>
  <si>
    <t>909917445</t>
  </si>
  <si>
    <t>741920362</t>
  </si>
  <si>
    <t>Ucpávka prostupu kabelového svazku pěnou otvorem D 120 mm zaplnění prostupu kabely z 10% stěnou tl 150 mm požární odolnost EI 60</t>
  </si>
  <si>
    <t>1018897762</t>
  </si>
  <si>
    <t>741920395</t>
  </si>
  <si>
    <t>Ucpávka prostupu kabelového svazku rukávem otvorem přes D 113 do D 122 mm zaplnění prostupu kabely z 50% stěnou tl 300 mm požární odolnost EI 90</t>
  </si>
  <si>
    <t>430492420</t>
  </si>
  <si>
    <t>741920486</t>
  </si>
  <si>
    <t>Ucpávka prostupu kabelového svazku rukávem otvor přes D 113 do D 108 mm zaplnění prostupu kabely z 50% stropem tl 300 mm požární odolnost EI 90</t>
  </si>
  <si>
    <t>73324766</t>
  </si>
  <si>
    <t>124</t>
  </si>
  <si>
    <t>998741102</t>
  </si>
  <si>
    <t>Přesun hmot tonážní pro silnoproud v objektech v přes 6 do 12 m</t>
  </si>
  <si>
    <t>293002574</t>
  </si>
  <si>
    <t>742</t>
  </si>
  <si>
    <t>Elektroinstalace - slaboproud</t>
  </si>
  <si>
    <t>125</t>
  </si>
  <si>
    <t>742121001</t>
  </si>
  <si>
    <t>Montáž kabelů sdělovacích pro vnitřní rozvody do 15 žil</t>
  </si>
  <si>
    <t>632934552</t>
  </si>
  <si>
    <t>126</t>
  </si>
  <si>
    <t>34121234</t>
  </si>
  <si>
    <t>kabel sdělovací stíněný laminovanou Al fólií s příložným Cu drátem jádro Cu plné izolace PVC plášť PVC 300V (J-Y(St)Y…Lg) 3x2x0,6mm2</t>
  </si>
  <si>
    <t>-1059143965</t>
  </si>
  <si>
    <t>20*1,2 "Přepočtené koeficientem množství</t>
  </si>
  <si>
    <t>127</t>
  </si>
  <si>
    <t>742210261</t>
  </si>
  <si>
    <t>Montáž sirény nebo majáku nebo signalizace</t>
  </si>
  <si>
    <t>-1281819959</t>
  </si>
  <si>
    <t>128</t>
  </si>
  <si>
    <t>59081519.1</t>
  </si>
  <si>
    <t>siréna, 32 tónů, 4 úrovně hlasitosti, vč. náhradního zdroje</t>
  </si>
  <si>
    <t>1021381189</t>
  </si>
  <si>
    <t>129</t>
  </si>
  <si>
    <t>742350001</t>
  </si>
  <si>
    <t>Montáž signalizačního světla s elektronikou a akustickou signalizací k zařízení pro ZTP</t>
  </si>
  <si>
    <t>-511754795</t>
  </si>
  <si>
    <t>130</t>
  </si>
  <si>
    <t>742350002</t>
  </si>
  <si>
    <t>Montáž potvrzovacího tlačítka k zařízení pro ZTP</t>
  </si>
  <si>
    <t>-1433751094</t>
  </si>
  <si>
    <t>131</t>
  </si>
  <si>
    <t>742350003</t>
  </si>
  <si>
    <t>Montáž volacího tlačítka do výšky 900 mm a táhla do výšky 150 mm k zařízení pro ZTP</t>
  </si>
  <si>
    <t>2111551702</t>
  </si>
  <si>
    <t>132</t>
  </si>
  <si>
    <t>742350004</t>
  </si>
  <si>
    <t>Montáž napájecího zdroje 24 V k zařízení pro ZTP</t>
  </si>
  <si>
    <t>332099818</t>
  </si>
  <si>
    <t>133</t>
  </si>
  <si>
    <t>742350006</t>
  </si>
  <si>
    <t>Montáž instalační krabice pro DHM</t>
  </si>
  <si>
    <t>-1006175437</t>
  </si>
  <si>
    <t>134</t>
  </si>
  <si>
    <t>1305479</t>
  </si>
  <si>
    <t>SADA NOUZOVE SIGNALIZACE 3280B-C10001 B</t>
  </si>
  <si>
    <t>-519781287</t>
  </si>
  <si>
    <t>135</t>
  </si>
  <si>
    <t>998742102</t>
  </si>
  <si>
    <t>Přesun hmot tonážní pro slaboproud v objektech v do 12 m</t>
  </si>
  <si>
    <t>2131935117</t>
  </si>
  <si>
    <t>Práce a dodávky M</t>
  </si>
  <si>
    <t>46-M</t>
  </si>
  <si>
    <t>Zemní práce při extr.mont.pracích</t>
  </si>
  <si>
    <t>136</t>
  </si>
  <si>
    <t>460030011</t>
  </si>
  <si>
    <t>Sejmutí drnu při elektromontážích jakékoliv tloušťky</t>
  </si>
  <si>
    <t>1555249463</t>
  </si>
  <si>
    <t>0,35*65</t>
  </si>
  <si>
    <t>137</t>
  </si>
  <si>
    <t>460161163</t>
  </si>
  <si>
    <t>Hloubení kabelových rýh ručně š 35 cm hl 70 cm v hornině tř II skupiny 4</t>
  </si>
  <si>
    <t>182010712</t>
  </si>
  <si>
    <t>138</t>
  </si>
  <si>
    <t>460341113</t>
  </si>
  <si>
    <t>Vodorovné přemístění horniny jakékoliv třídy dopravními prostředky při elektromontážích přes 500 do 1000 m</t>
  </si>
  <si>
    <t>-313055870</t>
  </si>
  <si>
    <t>139</t>
  </si>
  <si>
    <t>460341121</t>
  </si>
  <si>
    <t>Příplatek k vodorovnému přemístění horniny dopravními prostředky při elektromontážích za každých dalších i započatých 1000 m</t>
  </si>
  <si>
    <t>-1009610092</t>
  </si>
  <si>
    <t>0,823*10 "Přepočtené koeficientem množství</t>
  </si>
  <si>
    <t>140</t>
  </si>
  <si>
    <t>460361111</t>
  </si>
  <si>
    <t>Poplatek za uložení zeminy na skládce (skládkovné) kód odpadu 17 05 04</t>
  </si>
  <si>
    <t>-1795500005</t>
  </si>
  <si>
    <t>141</t>
  </si>
  <si>
    <t>460431163</t>
  </si>
  <si>
    <t>Zásyp kabelových rýh ručně se zhutněním š 35 cm hl 60 cm z horniny tř II skupiny 4</t>
  </si>
  <si>
    <t>1135742872</t>
  </si>
  <si>
    <t>142</t>
  </si>
  <si>
    <t>460581121</t>
  </si>
  <si>
    <t>Zatravnění včetně zalití vodou na rovině</t>
  </si>
  <si>
    <t>-1520729724</t>
  </si>
  <si>
    <t>143</t>
  </si>
  <si>
    <t>460581131</t>
  </si>
  <si>
    <t>Uvedení nezpevněného terénu do původního stavu v místě dočasného uložení výkopku s vyhrabáním, srovnáním a částečným dosetím trávy</t>
  </si>
  <si>
    <t>-474100249</t>
  </si>
  <si>
    <t>30 - Slaboproud</t>
  </si>
  <si>
    <t>742110002</t>
  </si>
  <si>
    <t>Montáž trubek elektroinstalačních plastových ohebných uložených pod omítku</t>
  </si>
  <si>
    <t>-1953884005</t>
  </si>
  <si>
    <t>-1116510768</t>
  </si>
  <si>
    <t>2000*1,05 "Přepočtené koeficientem množství</t>
  </si>
  <si>
    <t>34571351</t>
  </si>
  <si>
    <t>trubka elektroinstalační ohebná dvouplášťová korugovaná (chránička) D 41/50mm, HDPE+LDPE</t>
  </si>
  <si>
    <t>-2062709152</t>
  </si>
  <si>
    <t>90*1,05 "Přepočtené koeficientem množství</t>
  </si>
  <si>
    <t>Montáž kabelů sdělovacích pro vnitřní rozvody počtu žil do 15</t>
  </si>
  <si>
    <t>-480017840</t>
  </si>
  <si>
    <t>34121046</t>
  </si>
  <si>
    <t>kabel sdělovací stíněný laminovanou Al fólií s příložným Cu drátem jádro Cu plné izolace PVC plášť PVC 100V (SYKFY) 3x2x0,5mm2</t>
  </si>
  <si>
    <t>353076386</t>
  </si>
  <si>
    <t>870*1,2 "Přepočtené koeficientem množství</t>
  </si>
  <si>
    <t>34121233</t>
  </si>
  <si>
    <t>kabel sdělovací stíněný laminovanou Al fólií s příložným Cu drátem jádro Cu plné izolace PVC plášť PVC 300V (J-Y(St)Y…Lg) 2x2x0,8mm2</t>
  </si>
  <si>
    <t>283636278</t>
  </si>
  <si>
    <t>5*1,2 "Přepočtené koeficientem množství</t>
  </si>
  <si>
    <t>34113013</t>
  </si>
  <si>
    <t>kabel instalační flexibilní jádro Cu lanované izolace PVC plášť PVC 300/500V (H05VV-F) 2x1,00mm2</t>
  </si>
  <si>
    <t>-618898555</t>
  </si>
  <si>
    <t>10.057.718</t>
  </si>
  <si>
    <t>JE-H(ST)H FE180/E30 2x2x0,8</t>
  </si>
  <si>
    <t>-697692974</t>
  </si>
  <si>
    <t>200*1,2 "Přepočtené koeficientem množství</t>
  </si>
  <si>
    <t>34121301</t>
  </si>
  <si>
    <t>kabel koaxiální stíněný 2xAl/PES a opletením z CuSn drátků 144x0,12mm2, plášť PVC bílý, jádro CU pr. 1,13mm</t>
  </si>
  <si>
    <t>-1482883637</t>
  </si>
  <si>
    <t>742124002</t>
  </si>
  <si>
    <t>Montáž kabelů datových FTP, UTP, STP pro vnitřní rozvody do trubky</t>
  </si>
  <si>
    <t>-1038612824</t>
  </si>
  <si>
    <t>34121263</t>
  </si>
  <si>
    <t>kabel datový jádro Cu plné plášť PVC (U/UTP) kategorie 6</t>
  </si>
  <si>
    <t>2029485549</t>
  </si>
  <si>
    <t>1600*1,2 "Přepočtené koeficientem množství</t>
  </si>
  <si>
    <t>742210002</t>
  </si>
  <si>
    <t>Montáž ústředny EPS bez čelního panelu dvou nebo tříkruhové</t>
  </si>
  <si>
    <t>-1385819050</t>
  </si>
  <si>
    <t>59081415</t>
  </si>
  <si>
    <t>ústředna EPS adresná síťovatelná, 2 linky, 16 programovatelných výstupů bez modulů</t>
  </si>
  <si>
    <t>2146411163</t>
  </si>
  <si>
    <t>742210005</t>
  </si>
  <si>
    <t>Montáž ústředny EPS panelu čelního</t>
  </si>
  <si>
    <t>1770249388</t>
  </si>
  <si>
    <t>čelní panel ústředny EPS</t>
  </si>
  <si>
    <t>941383933</t>
  </si>
  <si>
    <t>742210031</t>
  </si>
  <si>
    <t>Montáž zdroje napájecího pro ústřednu EPS dle EN54-4</t>
  </si>
  <si>
    <t>-1290872876</t>
  </si>
  <si>
    <t>40463100</t>
  </si>
  <si>
    <t>zdroj spínaný 24V/1,5A, certifikovaný dle EN54-4, plechový kryt, max. připojitelné Aku2x18 Ah</t>
  </si>
  <si>
    <t>-2088233362</t>
  </si>
  <si>
    <t>742210123</t>
  </si>
  <si>
    <t>Montáž hlásiče kouřového lineárního vysílač - přijímač</t>
  </si>
  <si>
    <t>-1056457639</t>
  </si>
  <si>
    <t>59081353</t>
  </si>
  <si>
    <t>hlásič kouřový lineární, vysílač-příjmač, dosah do 120m</t>
  </si>
  <si>
    <t>751456499</t>
  </si>
  <si>
    <t>742210151</t>
  </si>
  <si>
    <t>Montáž hlásiče tlačítkového se sklíčkem</t>
  </si>
  <si>
    <t>-412328669</t>
  </si>
  <si>
    <t>59081452</t>
  </si>
  <si>
    <t>hlásič konvenční tlačítkový červený, prolamovací plast</t>
  </si>
  <si>
    <t>-1387541633</t>
  </si>
  <si>
    <t>Montáž světelných nebo zvukových prvků EPS sirény nebo majáku nebo signalizace</t>
  </si>
  <si>
    <t>-909774048</t>
  </si>
  <si>
    <t>59081500</t>
  </si>
  <si>
    <t>siréna adresná</t>
  </si>
  <si>
    <t>-1572268570</t>
  </si>
  <si>
    <t>742220008</t>
  </si>
  <si>
    <t>Montáž ústředny PZTS se zdrojem s komunikátorem přes 12 linek</t>
  </si>
  <si>
    <t>1854009491</t>
  </si>
  <si>
    <t>ústředna</t>
  </si>
  <si>
    <t>-2088043515</t>
  </si>
  <si>
    <t>742220031</t>
  </si>
  <si>
    <t>Montáž koncentrátoru nebo expanderu v krytu pro PZTS do 8 vstupů</t>
  </si>
  <si>
    <t>1825475251</t>
  </si>
  <si>
    <t>40466028</t>
  </si>
  <si>
    <t>expander GSM</t>
  </si>
  <si>
    <t>1174960361</t>
  </si>
  <si>
    <t>742220051</t>
  </si>
  <si>
    <t>Montáž krabice pro expander uložené na omítce</t>
  </si>
  <si>
    <t>-520606019</t>
  </si>
  <si>
    <t>40466062</t>
  </si>
  <si>
    <t>krabice montážní, plast, povrchová montáž, 182x132mm</t>
  </si>
  <si>
    <t>745677955</t>
  </si>
  <si>
    <t>742220053</t>
  </si>
  <si>
    <t>Montáž krabice pro magnetický kontakt propojovací</t>
  </si>
  <si>
    <t>-2137958520</t>
  </si>
  <si>
    <t>40466066</t>
  </si>
  <si>
    <t>krabice plastová, propojovací, povrchová montáž</t>
  </si>
  <si>
    <t>-241882989</t>
  </si>
  <si>
    <t>742220141</t>
  </si>
  <si>
    <t>Montáž klávesnice pro dodanou ústřednu</t>
  </si>
  <si>
    <t>-1924961808</t>
  </si>
  <si>
    <t>40467026</t>
  </si>
  <si>
    <t>klávesnice ústředny PZTS, LCD/LED</t>
  </si>
  <si>
    <t>111289250</t>
  </si>
  <si>
    <t>742220232</t>
  </si>
  <si>
    <t>Montáž příslušenství pro PZTS detektor na stěnu nebo na strop</t>
  </si>
  <si>
    <t>-1757286929</t>
  </si>
  <si>
    <t>40461094</t>
  </si>
  <si>
    <t>detektor tříštění skla bezdrátový</t>
  </si>
  <si>
    <t>-233036296</t>
  </si>
  <si>
    <t>40461021</t>
  </si>
  <si>
    <t>detektor pohybu sběrnicový</t>
  </si>
  <si>
    <t>1019519731</t>
  </si>
  <si>
    <t>742220235</t>
  </si>
  <si>
    <t>Montáž příslušenství pro PZTS magnetický kontakt povrchový</t>
  </si>
  <si>
    <t>1588275288</t>
  </si>
  <si>
    <t>40461096</t>
  </si>
  <si>
    <t>detektor magnetický s akcelerometrem s posíleným snímáním magnetického pole</t>
  </si>
  <si>
    <t>-1785030506</t>
  </si>
  <si>
    <t>742220401</t>
  </si>
  <si>
    <t>Nastavení a oživení PZTS programování základních parametrů ústředny</t>
  </si>
  <si>
    <t>-1182391308</t>
  </si>
  <si>
    <t>742220402</t>
  </si>
  <si>
    <t>Nastavení a oživení PZTS programování systému na jeden detektor</t>
  </si>
  <si>
    <t>1588551241</t>
  </si>
  <si>
    <t>742220411</t>
  </si>
  <si>
    <t>Nastavení a oživení PZTS oživení systému na jeden detektor</t>
  </si>
  <si>
    <t>1579966846</t>
  </si>
  <si>
    <t>742220421</t>
  </si>
  <si>
    <t>Nastavení a oživení PZTS instalace přístupového SW</t>
  </si>
  <si>
    <t>-294088968</t>
  </si>
  <si>
    <t>742220511</t>
  </si>
  <si>
    <t>Zkoušky a revize PZTS revize výchozí systému PZTS</t>
  </si>
  <si>
    <t>-774412669</t>
  </si>
  <si>
    <t>742230001</t>
  </si>
  <si>
    <t>Montáž kamerového systému DVR nebo NAS, nahrávacího zařízení pro kamery</t>
  </si>
  <si>
    <t>-2048063782</t>
  </si>
  <si>
    <t>38471002</t>
  </si>
  <si>
    <t>videorekordér síťový (NVR) pro záznam 8 IP kamer bez HDD maximální rozlišení záznamu 4MP HDMI Wi-Fi</t>
  </si>
  <si>
    <t>-1445751597</t>
  </si>
  <si>
    <t>40332005</t>
  </si>
  <si>
    <t>HDD k rekordérům kamerových systémů 6TB</t>
  </si>
  <si>
    <t>-83957753</t>
  </si>
  <si>
    <t>742230003</t>
  </si>
  <si>
    <t>Montáž kamerového systému venkovní kamery</t>
  </si>
  <si>
    <t>-2072657697</t>
  </si>
  <si>
    <t>38475002</t>
  </si>
  <si>
    <t>kamera venkovní bullet analogová maximální rozlišení záznamu 2MP přísvit IR 80m WDR 130dB 12V PoC IP67</t>
  </si>
  <si>
    <t>-1279378973</t>
  </si>
  <si>
    <t>742230004</t>
  </si>
  <si>
    <t>Montáž kamerového systému vnitřní kamery</t>
  </si>
  <si>
    <t>619763620</t>
  </si>
  <si>
    <t>38475191</t>
  </si>
  <si>
    <t>kamera vnitřní IP dome MZVF 2,8-12mm maximální rozlišení záznamu 2MP přísvit IR 30m WDR 140dB VA (AI) 12V DC/PoE</t>
  </si>
  <si>
    <t>225548925</t>
  </si>
  <si>
    <t>742230009</t>
  </si>
  <si>
    <t>Montáž kamerového systému samolepky "Střeženo kamerovým systémem"</t>
  </si>
  <si>
    <t>334260332</t>
  </si>
  <si>
    <t>73558003</t>
  </si>
  <si>
    <t>samolepka "Střeženo kamerovým systémem" A5 červený text a piktogram v červeném rámu</t>
  </si>
  <si>
    <t>753896185</t>
  </si>
  <si>
    <t>742230101</t>
  </si>
  <si>
    <t>Montáž kamerového systému nastavení a instalace licence k připojení jedné kamery k SW</t>
  </si>
  <si>
    <t>1563409433</t>
  </si>
  <si>
    <t>95321002</t>
  </si>
  <si>
    <t>licence pro připojení jedné kamery</t>
  </si>
  <si>
    <t>-1845659582</t>
  </si>
  <si>
    <t>742330001</t>
  </si>
  <si>
    <t>Montáž strukturované kabeláže rozvaděče nástěnného</t>
  </si>
  <si>
    <t>-1631431312</t>
  </si>
  <si>
    <t>35712005</t>
  </si>
  <si>
    <t>rozvaděč nástěnný jednodílný 19" celoskleněné dveře 18U/400mm</t>
  </si>
  <si>
    <t>-1759577903</t>
  </si>
  <si>
    <t>742330012</t>
  </si>
  <si>
    <t>Montáž strukturované kabeláže zařízení do rozvaděče switche, UPS, DVR, server bez nastavení</t>
  </si>
  <si>
    <t>1466145451</t>
  </si>
  <si>
    <t>35712085</t>
  </si>
  <si>
    <t>switch 16 portů Gigabit kapacita 32Gbps</t>
  </si>
  <si>
    <t>-1877020817</t>
  </si>
  <si>
    <t>34641103</t>
  </si>
  <si>
    <t>UPS interaktivní 1/1 fáze 1150VA/770W montáž do racku 1U</t>
  </si>
  <si>
    <t>1281012572</t>
  </si>
  <si>
    <t>742330022</t>
  </si>
  <si>
    <t>Montáž strukturované kabeláže příslušenství a ostatní práce k rozvaděčům napájecího panelu</t>
  </si>
  <si>
    <t>1250323088</t>
  </si>
  <si>
    <t>35712107</t>
  </si>
  <si>
    <t>panel rozvodný 19" 1U 8x zásuvka dle ČSN max 16A bleskojistka kabel 3x1,5mm 2m</t>
  </si>
  <si>
    <t>-1295080368</t>
  </si>
  <si>
    <t>742330023</t>
  </si>
  <si>
    <t>Montáž strukturované kabeláže příslušenství a ostatní práce k rozvaděčům vyvazovacíhoho panelu 1U</t>
  </si>
  <si>
    <t>-2130345661</t>
  </si>
  <si>
    <t>37451145</t>
  </si>
  <si>
    <t>panel vyvazovací 5x plastové oko s průchody 1U 19"</t>
  </si>
  <si>
    <t>1862540010</t>
  </si>
  <si>
    <t>742330024</t>
  </si>
  <si>
    <t>Montáž strukturované kabeláže příslušenství a ostatní práce k rozvaděčům patch panelu 24 portů</t>
  </si>
  <si>
    <t>1407816438</t>
  </si>
  <si>
    <t>37451110</t>
  </si>
  <si>
    <t>patch panel Cat6 PCB 1U 24 portů 19" UTP</t>
  </si>
  <si>
    <t>-372775955</t>
  </si>
  <si>
    <t>742330033</t>
  </si>
  <si>
    <t>Montáž strukturované kabeláže příslušenství a ostatní práce k rozvaděčům patch panelu 12 portů</t>
  </si>
  <si>
    <t>-1382151504</t>
  </si>
  <si>
    <t>37451102</t>
  </si>
  <si>
    <t>patch panel Cat6 1U 12 portů RJ45 10" UTP</t>
  </si>
  <si>
    <t>-758095703</t>
  </si>
  <si>
    <t>742330044</t>
  </si>
  <si>
    <t>Montáž strukturované kabeláže zásuvek datových pod omítku, do nábytku, do parapetního žlabu nebo podlahové krabice 1 až 6 pozic</t>
  </si>
  <si>
    <t>1947732266</t>
  </si>
  <si>
    <t>datová zásuvka dvojnásobná RJ45</t>
  </si>
  <si>
    <t>452364815</t>
  </si>
  <si>
    <t>datová zásuvka jednoduchá RJ45</t>
  </si>
  <si>
    <t>314502655</t>
  </si>
  <si>
    <t>742330045.1</t>
  </si>
  <si>
    <t>Montáž WIFI</t>
  </si>
  <si>
    <t>314287921</t>
  </si>
  <si>
    <t>WiFi Access Point - WiFi 6, dual-band</t>
  </si>
  <si>
    <t>-1635470197</t>
  </si>
  <si>
    <t>742330051</t>
  </si>
  <si>
    <t>Montáž strukturované kabeláže zásuvek datových popis portu zásuvky</t>
  </si>
  <si>
    <t>1335088270</t>
  </si>
  <si>
    <t>742330052</t>
  </si>
  <si>
    <t>Montáž strukturované kabeláže zásuvek datových popis portů patchpanelu</t>
  </si>
  <si>
    <t>1397525086</t>
  </si>
  <si>
    <t>742330101</t>
  </si>
  <si>
    <t>Montáž strukturované kabeláže měření segmentu metalického s vyhotovením protokolu</t>
  </si>
  <si>
    <t>-4321875</t>
  </si>
  <si>
    <t>742420001</t>
  </si>
  <si>
    <t>Montáž společné televizní antény venkovní televizní antény</t>
  </si>
  <si>
    <t>-1596240139</t>
  </si>
  <si>
    <t>38454001</t>
  </si>
  <si>
    <t>anténa pro příjem DVB-T2 19 dBi bez zdroje filtr LTE třmen na uchycení hliník a sklolaminát</t>
  </si>
  <si>
    <t>611107462</t>
  </si>
  <si>
    <t>742420021</t>
  </si>
  <si>
    <t>Montáž společné televizní antény antenního stožáru včetně upevňovacího materiálu</t>
  </si>
  <si>
    <t>-938009658</t>
  </si>
  <si>
    <t>31686012</t>
  </si>
  <si>
    <t>stožár anténní kov žárový zinek plastová záslepka průměr 48mm délka 2m</t>
  </si>
  <si>
    <t>-1571298549</t>
  </si>
  <si>
    <t>31686023</t>
  </si>
  <si>
    <t>trojnožka stožárová na ploché střechy žárový zinek průměr stožáru 48mm výška 2m</t>
  </si>
  <si>
    <t>1831877957</t>
  </si>
  <si>
    <t>742420051</t>
  </si>
  <si>
    <t>Montáž společné televizní antény antenního rozbočovače</t>
  </si>
  <si>
    <t>-1080411351</t>
  </si>
  <si>
    <t>34539089</t>
  </si>
  <si>
    <t>rozbočovač napájení neprůchozí konektory vertikální pro 8TV</t>
  </si>
  <si>
    <t>-305302295</t>
  </si>
  <si>
    <t>742420121</t>
  </si>
  <si>
    <t>Montáž společné televizní antény televizní zásuvky koncové nebo průběžné</t>
  </si>
  <si>
    <t>-816965563</t>
  </si>
  <si>
    <t>37451028</t>
  </si>
  <si>
    <t>zásuvka koncová TV/R/SAT s krabičkou a víčkem útlum 1,5dB</t>
  </si>
  <si>
    <t>-1213771844</t>
  </si>
  <si>
    <t>Přesun hmot pro slaboproud stanovený z hmotnosti přesunovaného materiálu vodorovná dopravní vzdálenost do 50 m základní v objektech výšky přes 6 do 12 m</t>
  </si>
  <si>
    <t>1072624587</t>
  </si>
  <si>
    <t>40 - Teplovodní přípojka</t>
  </si>
  <si>
    <t xml:space="preserve">    5 - Komunikace pozemní</t>
  </si>
  <si>
    <t xml:space="preserve">    8 - Trubní vedení</t>
  </si>
  <si>
    <t xml:space="preserve">    722 - Zdravotechnika - vnitřní vodovod</t>
  </si>
  <si>
    <t>113106123</t>
  </si>
  <si>
    <t>Rozebrání dlažeb ze zámkových dlaždic komunikací pro pěší ručně</t>
  </si>
  <si>
    <t>-1412793312</t>
  </si>
  <si>
    <t>6*2+3*1,5 "pro zpětné položení</t>
  </si>
  <si>
    <t>113201111</t>
  </si>
  <si>
    <t>Vytrhání obrub chodníkových ležatých</t>
  </si>
  <si>
    <t>1604958898</t>
  </si>
  <si>
    <t>3*2+6*2</t>
  </si>
  <si>
    <t>132251253</t>
  </si>
  <si>
    <t>Hloubení rýh nezapažených š do 2000 mm v hornině třídy těžitelnosti I skupiny 3 objem do 100 m3 strojně</t>
  </si>
  <si>
    <t>-1140445203</t>
  </si>
  <si>
    <t>(8+18,7+8,2)*1,2*((1,35+1,75)/2)</t>
  </si>
  <si>
    <t>151101101</t>
  </si>
  <si>
    <t>Zřízení příložného pažení a rozepření stěn rýh hl do 2 m</t>
  </si>
  <si>
    <t>2147415852</t>
  </si>
  <si>
    <t>(8+18,7+8,2)*2*((1,35+1,75)/2)</t>
  </si>
  <si>
    <t>151101111</t>
  </si>
  <si>
    <t>Odstranění příložného pažení a rozepření stěn rýh hl do 2 m</t>
  </si>
  <si>
    <t>1806682175</t>
  </si>
  <si>
    <t>174111101</t>
  </si>
  <si>
    <t>Zásyp jam, šachet rýh nebo kolem objektů sypaninou se zhutněním ručně</t>
  </si>
  <si>
    <t>1178230947</t>
  </si>
  <si>
    <t>(8+18,7+8,2)*1,2*(1,55-0,125-0,3-0,1)</t>
  </si>
  <si>
    <t>175111101</t>
  </si>
  <si>
    <t>Obsypání potrubí ručně sypaninou bez prohození, uloženou do 3 m</t>
  </si>
  <si>
    <t>-503872997</t>
  </si>
  <si>
    <t>(8+18,7+8,2)*1,2*(0,125+0,3)</t>
  </si>
  <si>
    <t>58337308</t>
  </si>
  <si>
    <t>štěrkopísek frakce 0/2</t>
  </si>
  <si>
    <t>1568725094</t>
  </si>
  <si>
    <t>17,799*2 'Přepočtené koeficientem množství</t>
  </si>
  <si>
    <t>-720517498</t>
  </si>
  <si>
    <t>(8+18,7+8,2)*1,2 "rýha</t>
  </si>
  <si>
    <t>3*2+3*1,5 "chodník</t>
  </si>
  <si>
    <t>451572111</t>
  </si>
  <si>
    <t>Lože pod potrubí otevřený výkop z kameniva drobného těženého</t>
  </si>
  <si>
    <t>2110933487</t>
  </si>
  <si>
    <t>(8+18,7+8,2)*1,2*0,1</t>
  </si>
  <si>
    <t>Komunikace pozemní</t>
  </si>
  <si>
    <t>564851011</t>
  </si>
  <si>
    <t>Podklad ze štěrkodrtě ŠD plochy do 100 m2 tl 150 mm</t>
  </si>
  <si>
    <t>-646617585</t>
  </si>
  <si>
    <t>6*2+3*1,5 "chodník</t>
  </si>
  <si>
    <t>596211110</t>
  </si>
  <si>
    <t>Kladení zámkové dlažby komunikací pro pěší ručně tl 60 mm skupiny A pl do 50 m2</t>
  </si>
  <si>
    <t>951828164</t>
  </si>
  <si>
    <t>6*2+3*1,5 "chodník - zpětné položení</t>
  </si>
  <si>
    <t>Trubní vedení</t>
  </si>
  <si>
    <t>871-1</t>
  </si>
  <si>
    <t>Vsazení odbočky na DN 40</t>
  </si>
  <si>
    <t>549942316</t>
  </si>
  <si>
    <t>871-2</t>
  </si>
  <si>
    <t>Vsazení odbočky na DN 50</t>
  </si>
  <si>
    <t>-1881704247</t>
  </si>
  <si>
    <t>871-3</t>
  </si>
  <si>
    <t>Doplnění izolace spojů a ohybů</t>
  </si>
  <si>
    <t>-1591019431</t>
  </si>
  <si>
    <t>871-4</t>
  </si>
  <si>
    <t>Alarm systém</t>
  </si>
  <si>
    <t>992953150</t>
  </si>
  <si>
    <t>871151501</t>
  </si>
  <si>
    <t>Montáž potrubí předizolovaného plastového spojovaného elektrotvarovkami jednotrubkového d 25 vnějšího pláště DA 75-125 mm</t>
  </si>
  <si>
    <t>-1499172816</t>
  </si>
  <si>
    <t>(8+18,7+8,2+1)</t>
  </si>
  <si>
    <t>28636230-1</t>
  </si>
  <si>
    <t>trubka plastová PP-RCT předizolovaná d 25/90</t>
  </si>
  <si>
    <t>-271012034</t>
  </si>
  <si>
    <t>871171501</t>
  </si>
  <si>
    <t>Montáž potrubí předizolovaného plastového spojovaného elektrotvarovkami jednotrubkového d 40 vnějšího pláště DA 75-125 mm</t>
  </si>
  <si>
    <t>151767463</t>
  </si>
  <si>
    <t>28636232-1</t>
  </si>
  <si>
    <t>trubka plastová PP-RCT předizolovaná d 40/110</t>
  </si>
  <si>
    <t>1451825028</t>
  </si>
  <si>
    <t>871211501</t>
  </si>
  <si>
    <t>Montáž potrubí předizolovaného plastového spojovaného elektrotvarovkami jednotrubkového d 63 vnějšího pláště DA 126-200 mm</t>
  </si>
  <si>
    <t>681131036</t>
  </si>
  <si>
    <t>(8+18,7+8,2+1)*2</t>
  </si>
  <si>
    <t>28636234-1</t>
  </si>
  <si>
    <t>trubka plastová PP-RCT předizolovaná d 63/120</t>
  </si>
  <si>
    <t>-74615887</t>
  </si>
  <si>
    <t>71,8*1,05 'Přepočtené koeficientem množství</t>
  </si>
  <si>
    <t>877161101</t>
  </si>
  <si>
    <t>Montáž elektrospojek na vodovodním potrubí z PE trub d 32</t>
  </si>
  <si>
    <t>-77330056</t>
  </si>
  <si>
    <t>28615969</t>
  </si>
  <si>
    <t>elektrospojka SDR11 PE 100 PN16 D 32mm</t>
  </si>
  <si>
    <t>-82734015</t>
  </si>
  <si>
    <t>877161110</t>
  </si>
  <si>
    <t>Montáž elektrokolen 45° na vodovodním potrubí z PE trub d 32</t>
  </si>
  <si>
    <t>1833307971</t>
  </si>
  <si>
    <t>28615010</t>
  </si>
  <si>
    <t>elektrokoleno 45° PE 100 PN16 D 32mm</t>
  </si>
  <si>
    <t>-1909814979</t>
  </si>
  <si>
    <t>877171101</t>
  </si>
  <si>
    <t>Montáž elektrospojek na vodovodním potrubí z PE trub d 40</t>
  </si>
  <si>
    <t>523072001</t>
  </si>
  <si>
    <t>28615970</t>
  </si>
  <si>
    <t>elektrospojka SDR11 PE 100 PN16 D 40mm</t>
  </si>
  <si>
    <t>-1351497385</t>
  </si>
  <si>
    <t>877171110</t>
  </si>
  <si>
    <t>Montáž elektrokolen 45° na vodovodním potrubí z PE trub d 40</t>
  </si>
  <si>
    <t>-634573868</t>
  </si>
  <si>
    <t>28614944</t>
  </si>
  <si>
    <t>elektrokoleno 45° PE 100 PN16 D 40mm</t>
  </si>
  <si>
    <t>1836669906</t>
  </si>
  <si>
    <t>877211101</t>
  </si>
  <si>
    <t>Montáž elektrospojek na vodovodním potrubí z PE trub d 63</t>
  </si>
  <si>
    <t>-347995779</t>
  </si>
  <si>
    <t>28615972</t>
  </si>
  <si>
    <t>elektrospojka SDR11 PE 100 PN16 D 63mm</t>
  </si>
  <si>
    <t>332551563</t>
  </si>
  <si>
    <t>877211110</t>
  </si>
  <si>
    <t>Montáž elektrokolen 45° na vodovodním potrubí z PE trub d 63</t>
  </si>
  <si>
    <t>-1422323402</t>
  </si>
  <si>
    <t>28614946</t>
  </si>
  <si>
    <t>elektrokoleno 45° PE 100 PN16 D 63mm</t>
  </si>
  <si>
    <t>-562318127</t>
  </si>
  <si>
    <t>892241111</t>
  </si>
  <si>
    <t>Tlaková zkouška vodou potrubí DN do 80</t>
  </si>
  <si>
    <t>341072972</t>
  </si>
  <si>
    <t>(8+18,7+8,2+1)*4</t>
  </si>
  <si>
    <t>892372111</t>
  </si>
  <si>
    <t>Zabezpečení konců potrubí DN do 300 při tlakových zkouškách vodou</t>
  </si>
  <si>
    <t>515683367</t>
  </si>
  <si>
    <t>899722112</t>
  </si>
  <si>
    <t>Krytí potrubí z plastů výstražnou fólií z PVC přes 20 do 25 cm</t>
  </si>
  <si>
    <t>1302340574</t>
  </si>
  <si>
    <t>(8+18,7+8,2)*4</t>
  </si>
  <si>
    <t>916231212</t>
  </si>
  <si>
    <t>Osazení chodníkového obrubníku betonového stojatého bez boční opěry do lože z betonu prostého</t>
  </si>
  <si>
    <t>-1056619326</t>
  </si>
  <si>
    <t>59217017</t>
  </si>
  <si>
    <t>obrubník betonový chodníkový 1000x100x250mm</t>
  </si>
  <si>
    <t>59723705</t>
  </si>
  <si>
    <t>18*1,02 'Přepočtené koeficientem množství</t>
  </si>
  <si>
    <t>998276101</t>
  </si>
  <si>
    <t>Přesun hmot pro trubní vedení z trub z plastických hmot otevřený výkop</t>
  </si>
  <si>
    <t>-2100468087</t>
  </si>
  <si>
    <t>722</t>
  </si>
  <si>
    <t>Zdravotechnika - vnitřní vodovod</t>
  </si>
  <si>
    <t>722232044</t>
  </si>
  <si>
    <t>Kohout kulový přímý G 3/4" PN 42 do 185°C vnitřní závit</t>
  </si>
  <si>
    <t>1784746603</t>
  </si>
  <si>
    <t>722232046</t>
  </si>
  <si>
    <t>Kohout kulový přímý G 5/4" PN 42 do 185°C vnitřní závit</t>
  </si>
  <si>
    <t>1656687762</t>
  </si>
  <si>
    <t>998722201</t>
  </si>
  <si>
    <t>Přesun hmot procentní pro vnitřní vodovod v objektech v do 6 m</t>
  </si>
  <si>
    <t>-1551533478</t>
  </si>
  <si>
    <t>50 -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</si>
  <si>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</si>
  <si>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</si>
  <si>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</si>
  <si>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</si>
  <si>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612135101</t>
  </si>
  <si>
    <t>Hrubá výplň rýh ve stěnách maltou jakékoli šířky rýhy</t>
  </si>
  <si>
    <t>-248235186</t>
  </si>
  <si>
    <t>30*0,15+50*0,07</t>
  </si>
  <si>
    <t>974031132</t>
  </si>
  <si>
    <t>Vysekání rýh ve zdivu cihelném hl do 50 mm š do 70 mm</t>
  </si>
  <si>
    <t>438383183</t>
  </si>
  <si>
    <t>974031144</t>
  </si>
  <si>
    <t>Vysekání rýh ve zdivu cihelném hl do 70 mm š do 150 mm</t>
  </si>
  <si>
    <t>634738767</t>
  </si>
  <si>
    <t>11*2+8</t>
  </si>
  <si>
    <t>997013152</t>
  </si>
  <si>
    <t>Vnitrostaveništní doprava suti a vybouraných hmot pro budovy v přes 6 do 9 m s omezením mechanizace</t>
  </si>
  <si>
    <t>960728716</t>
  </si>
  <si>
    <t>1641335527</t>
  </si>
  <si>
    <t>1965368976</t>
  </si>
  <si>
    <t>0,87*9 'Přepočtené koeficientem množství</t>
  </si>
  <si>
    <t>997013871</t>
  </si>
  <si>
    <t>Poplatek za uložení stavebního odpadu na recyklační skládce (skládkovné) směsného stavebního a demoličního kód odpadu 17 09 04</t>
  </si>
  <si>
    <t>-808029493</t>
  </si>
  <si>
    <t>998017002</t>
  </si>
  <si>
    <t>Přesun hmot s omezením mechanizace pro budovy v přes 6 do 12 m</t>
  </si>
  <si>
    <t>-497953502</t>
  </si>
  <si>
    <t>732</t>
  </si>
  <si>
    <t>Ústřední vytápění - strojovny</t>
  </si>
  <si>
    <t>732112225</t>
  </si>
  <si>
    <t>Rozdělovač sdružený hydraulický DN 50 závitový</t>
  </si>
  <si>
    <t>-1621015182</t>
  </si>
  <si>
    <t>732421402</t>
  </si>
  <si>
    <t>Čerpadlo teplovodní mokroběžné závitové oběhové DN 25 výtlak do 4,0 m průtok 2,2 m3/h PN 10 pro vytápění</t>
  </si>
  <si>
    <t>soubor</t>
  </si>
  <si>
    <t>1822153990</t>
  </si>
  <si>
    <t>732-K</t>
  </si>
  <si>
    <t>M+D kalorimetr DN 15</t>
  </si>
  <si>
    <t>-1029816770</t>
  </si>
  <si>
    <t>998732202</t>
  </si>
  <si>
    <t>Přesun hmot procentní pro strojovny v objektech v přes 6 do 12 m</t>
  </si>
  <si>
    <t>-1084742317</t>
  </si>
  <si>
    <t>733</t>
  </si>
  <si>
    <t>Ústřední vytápění - rozvodné potrubí</t>
  </si>
  <si>
    <t>733223102</t>
  </si>
  <si>
    <t>Potrubí měděné tvrdé spojované měkkým pájením D 15x1 mm</t>
  </si>
  <si>
    <t>1266778403</t>
  </si>
  <si>
    <t>733223103</t>
  </si>
  <si>
    <t>Potrubí měděné tvrdé spojované měkkým pájením D 18x1 mm</t>
  </si>
  <si>
    <t>-465747241</t>
  </si>
  <si>
    <t>733223104</t>
  </si>
  <si>
    <t>Potrubí měděné tvrdé spojované měkkým pájením D 22x1 mm</t>
  </si>
  <si>
    <t>949646966</t>
  </si>
  <si>
    <t>733291101</t>
  </si>
  <si>
    <t>Zkouška těsnosti potrubí měděné D do 35x1,5</t>
  </si>
  <si>
    <t>-859250538</t>
  </si>
  <si>
    <t>25+174+48</t>
  </si>
  <si>
    <t>733322221</t>
  </si>
  <si>
    <t>Potrubí plastové z PE-Xa spojované plastovou objímkou D 16x2,2</t>
  </si>
  <si>
    <t>-854118238</t>
  </si>
  <si>
    <t>733391101</t>
  </si>
  <si>
    <t>Zkouška těsnosti potrubí plastové D do 32x3,0</t>
  </si>
  <si>
    <t>1416631539</t>
  </si>
  <si>
    <t>128+620</t>
  </si>
  <si>
    <t>733811211</t>
  </si>
  <si>
    <t>Ochrana potrubí ústředního vytápění termoizolačními trubicemi z PE tl do 6 mm DN do 22 mm</t>
  </si>
  <si>
    <t>870653654</t>
  </si>
  <si>
    <t>733811251</t>
  </si>
  <si>
    <t>Ochrana potrubí ústředního vytápění termoizolačními trubicemi z PE tl přes 20 do 25 mm DN do 22 mm</t>
  </si>
  <si>
    <t>-774996792</t>
  </si>
  <si>
    <t>998733102</t>
  </si>
  <si>
    <t>Přesun hmot tonážní pro rozvody potrubí v objektech v přes 6 do 12 m</t>
  </si>
  <si>
    <t>-1944336995</t>
  </si>
  <si>
    <t>734</t>
  </si>
  <si>
    <t>Ústřední vytápění - armatury</t>
  </si>
  <si>
    <t>734221682</t>
  </si>
  <si>
    <t>Termostatická hlavice kapalinová PN 10 do 110°C otopných těles VK</t>
  </si>
  <si>
    <t>-379890758</t>
  </si>
  <si>
    <t>734242412</t>
  </si>
  <si>
    <t>Ventil závitový zpětný přímý G 1/2 PN 16 do 110°C</t>
  </si>
  <si>
    <t>-1834420951</t>
  </si>
  <si>
    <t>734242413</t>
  </si>
  <si>
    <t>Ventil závitový zpětný přímý G 3/4 PN 16 do 110°C</t>
  </si>
  <si>
    <t>-1110611720</t>
  </si>
  <si>
    <t>734242414</t>
  </si>
  <si>
    <t>Ventil závitový zpětný přímý G 1 PN 16 do 110°C</t>
  </si>
  <si>
    <t>1240703394</t>
  </si>
  <si>
    <t>734261402</t>
  </si>
  <si>
    <t>Armatura připojovací rohová G 1/2x18 PN 10 do 110°C radiátorů typu VK</t>
  </si>
  <si>
    <t>-1516306923</t>
  </si>
  <si>
    <t>734291122</t>
  </si>
  <si>
    <t>Kohout plnící a vypouštěcí G 3/8 PN 10 do 90°C závitový</t>
  </si>
  <si>
    <t>-1892930868</t>
  </si>
  <si>
    <t>734292713</t>
  </si>
  <si>
    <t>Kohout kulový přímý G 1/2 PN 42 do 185°C vnitřní závit</t>
  </si>
  <si>
    <t>752069024</t>
  </si>
  <si>
    <t>734292714</t>
  </si>
  <si>
    <t>Kohout kulový přímý G 3/4 PN 42 do 185°C vnitřní závit</t>
  </si>
  <si>
    <t>-1223369862</t>
  </si>
  <si>
    <t>734292715</t>
  </si>
  <si>
    <t>Kohout kulový přímý G 1 PN 42 do 185°C vnitřní závit</t>
  </si>
  <si>
    <t>-571853108</t>
  </si>
  <si>
    <t>734295021</t>
  </si>
  <si>
    <t>Směšovací ventil otopných a chladicích systémů závitový třícestný G 3/4" se servomotorem</t>
  </si>
  <si>
    <t>1154728553</t>
  </si>
  <si>
    <t>734411103</t>
  </si>
  <si>
    <t>Teploměr technický s pevným stonkem a jímkou zadní připojení průměr 63 mm délky 100 mm</t>
  </si>
  <si>
    <t>-907489851</t>
  </si>
  <si>
    <t>998734202</t>
  </si>
  <si>
    <t>Přesun hmot procentní pro armatury v objektech v přes 6 do 12 m</t>
  </si>
  <si>
    <t>237305830</t>
  </si>
  <si>
    <t>735</t>
  </si>
  <si>
    <t>Ústřední vytápění - otopná tělesa</t>
  </si>
  <si>
    <t>735152171</t>
  </si>
  <si>
    <t>Otopné těleso panel VK jednodeskové bez přídavné přestupní plochy výška/délka 600/400 mm výkon 242 W</t>
  </si>
  <si>
    <t>1793518711</t>
  </si>
  <si>
    <t>735152172</t>
  </si>
  <si>
    <t>Otopné těleso panel VK jednodeskové bez přídavné přestupní plochy výška/délka 600/500 mm výkon 302 W</t>
  </si>
  <si>
    <t>1482661720</t>
  </si>
  <si>
    <t>735152451</t>
  </si>
  <si>
    <t>Otopné těleso panelové VK dvoudeskové 1 přídavná přestupní plocha výška/délka 500/400 mm výkon 447 W</t>
  </si>
  <si>
    <t>-632470230</t>
  </si>
  <si>
    <t>735152472</t>
  </si>
  <si>
    <t>Otopné těleso panelové VK dvoudeskové 1 přídavná přestupní plocha výška/délka 600/500 mm výkon 644 W</t>
  </si>
  <si>
    <t>-1555456275</t>
  </si>
  <si>
    <t>735152473</t>
  </si>
  <si>
    <t>Otopné těleso panelové VK dvoudeskové 1 přídavná přestupní plocha výška/délka 600/600 mm výkon 773 W</t>
  </si>
  <si>
    <t>-845751129</t>
  </si>
  <si>
    <t>735152474</t>
  </si>
  <si>
    <t>Otopné těleso panelové VK dvoudeskové 1 přídavná přestupní plocha výška/délka 600/700 mm výkon 902 W</t>
  </si>
  <si>
    <t>1464018466</t>
  </si>
  <si>
    <t>735152576</t>
  </si>
  <si>
    <t>Otopné těleso panelové VK dvoudeskové 2 přídavné přestupní plochy výška/délka 600/900 mm výkon 1511 W</t>
  </si>
  <si>
    <t>1319072026</t>
  </si>
  <si>
    <t>735511007</t>
  </si>
  <si>
    <t>Podlahové vytápění - rozvodné potrubí polyethylen PE-Xa 17x2,0 mm pro systémovou desku rozteč 100 mm</t>
  </si>
  <si>
    <t>-1715110576</t>
  </si>
  <si>
    <t>735511008</t>
  </si>
  <si>
    <t>Podlahové vytápění - systémová deska s kombinovanou tepelnou a kročejovou izolací celkové výšky 50 až 53 mm</t>
  </si>
  <si>
    <t>1485327803</t>
  </si>
  <si>
    <t>735511061</t>
  </si>
  <si>
    <t>Podlahové vytápění - krycí a separační PE fólie</t>
  </si>
  <si>
    <t>-698680460</t>
  </si>
  <si>
    <t>735511062</t>
  </si>
  <si>
    <t>Podlahové vytápění - obvodový dilatační pás samolepící s folií</t>
  </si>
  <si>
    <t>202745440</t>
  </si>
  <si>
    <t>735511063</t>
  </si>
  <si>
    <t>Podlahové vytápění - ochranná trubka potrubí podlahového topení</t>
  </si>
  <si>
    <t>945372252</t>
  </si>
  <si>
    <t>735511082</t>
  </si>
  <si>
    <t>Podlahové vytápění - rozdělovač mosazný s průtokoměry tříokruhový</t>
  </si>
  <si>
    <t>533148282</t>
  </si>
  <si>
    <t>735511084</t>
  </si>
  <si>
    <t>Podlahové vytápění - rozdělovač mosazný s průtokoměry pětiokruhový</t>
  </si>
  <si>
    <t>57665086</t>
  </si>
  <si>
    <t>735511101</t>
  </si>
  <si>
    <t>Podlahové vytápění - skříň podomítková pro rozdělovač s 2-5 okruhy</t>
  </si>
  <si>
    <t>530178131</t>
  </si>
  <si>
    <t>735511138</t>
  </si>
  <si>
    <t>Podlahové vytápění - svěrné šroubení se závitem EK 3/4" pro připojení potrubí 17x2,0 mm na rozdělovač</t>
  </si>
  <si>
    <t>-1717580078</t>
  </si>
  <si>
    <t>735511142</t>
  </si>
  <si>
    <t>Podlahové vytápění - prostorový termostat programovatelný týdenní</t>
  </si>
  <si>
    <t>855272122</t>
  </si>
  <si>
    <t>735511143</t>
  </si>
  <si>
    <t>Podlahové vytápění - elektrotermická hlavice (termopohon)</t>
  </si>
  <si>
    <t>953002242</t>
  </si>
  <si>
    <t>998735202</t>
  </si>
  <si>
    <t>Přesun hmot procentní pro otopná tělesa v objektech v přes 6 do 12 m</t>
  </si>
  <si>
    <t>-1704812823</t>
  </si>
  <si>
    <t>999-TZ</t>
  </si>
  <si>
    <t>Topná zkouška</t>
  </si>
  <si>
    <t>h</t>
  </si>
  <si>
    <t>1865642401</t>
  </si>
  <si>
    <t>999-D</t>
  </si>
  <si>
    <t>Demontážní práce</t>
  </si>
  <si>
    <t>---</t>
  </si>
  <si>
    <t>1117116319</t>
  </si>
  <si>
    <t>60 - Zdravotechnika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</si>
  <si>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</si>
  <si>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</si>
  <si>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</si>
  <si>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>871063930</t>
  </si>
  <si>
    <t>40*0,5*0,7</t>
  </si>
  <si>
    <t>1187653828</t>
  </si>
  <si>
    <t>162211311</t>
  </si>
  <si>
    <t>Vodorovné přemístění výkopku z horniny třídy těžitelnosti I skupiny 1 až 3 stavebním kolečkem do 10 m</t>
  </si>
  <si>
    <t>-1859844124</t>
  </si>
  <si>
    <t>805314708</t>
  </si>
  <si>
    <t>171201221</t>
  </si>
  <si>
    <t>Poplatek za uložení na skládce (skládkovné) zeminy a kamení kód odpadu 17 05 04</t>
  </si>
  <si>
    <t>-1546620841</t>
  </si>
  <si>
    <t>14*2 'Přepočtené koeficientem množství</t>
  </si>
  <si>
    <t>-20190768</t>
  </si>
  <si>
    <t>1390434510</t>
  </si>
  <si>
    <t>40*0,5*0,6</t>
  </si>
  <si>
    <t>1609228830</t>
  </si>
  <si>
    <t>12*2 'Přepočtené koeficientem množství</t>
  </si>
  <si>
    <t>346244361</t>
  </si>
  <si>
    <t>Zazdívka o tl 65 mm rýh, nik nebo kapes z cihel pálených</t>
  </si>
  <si>
    <t>504310691</t>
  </si>
  <si>
    <t>45*0,15</t>
  </si>
  <si>
    <t>-1558949682</t>
  </si>
  <si>
    <t>40*0,5*0,1</t>
  </si>
  <si>
    <t>926418694</t>
  </si>
  <si>
    <t>30*0,2</t>
  </si>
  <si>
    <t>10*0,1</t>
  </si>
  <si>
    <t>20*0,07</t>
  </si>
  <si>
    <t>80*0,07</t>
  </si>
  <si>
    <t>974032132</t>
  </si>
  <si>
    <t>Vysekání rýh ve stěnách nebo příčkách z dutých cihel nebo tvárnic hl do 50 mm š 70 mm</t>
  </si>
  <si>
    <t>-1283768862</t>
  </si>
  <si>
    <t>974032142</t>
  </si>
  <si>
    <t>Vysekání rýh ve stěnách nebo příčkách z dutých cihel nebo tvárnic hl do 70 mm š do 70 mm</t>
  </si>
  <si>
    <t>335521636</t>
  </si>
  <si>
    <t>974032153</t>
  </si>
  <si>
    <t>Vysekání rýh ve stěnách nebo příčkách z dutých cihel nebo tvárnic hl do 100 mm š do 100 mm</t>
  </si>
  <si>
    <t>-2078848008</t>
  </si>
  <si>
    <t>974032155</t>
  </si>
  <si>
    <t>Vysekání rýh ve stěnách nebo příčkách z dutých cihel nebo tvárnic hl do 100 mm š do 200 mm</t>
  </si>
  <si>
    <t>708933330</t>
  </si>
  <si>
    <t>974032164</t>
  </si>
  <si>
    <t>Vysekání rýh ve stěnách nebo příčkách z dutých cihel nebo tvárnic hl do 150 mm š do 150 mm</t>
  </si>
  <si>
    <t>1897953215</t>
  </si>
  <si>
    <t>997013153</t>
  </si>
  <si>
    <t>Vnitrostaveništní doprava suti a vybouraných hmot pro budovy v přes 9 do 12 m s omezením mechanizace</t>
  </si>
  <si>
    <t>496263315</t>
  </si>
  <si>
    <t>-45231429</t>
  </si>
  <si>
    <t>-1200433597</t>
  </si>
  <si>
    <t>3,15*9 'Přepočtené koeficientem množství</t>
  </si>
  <si>
    <t>-78771762</t>
  </si>
  <si>
    <t>998012022</t>
  </si>
  <si>
    <t>Přesun hmot pro budovy monolitické v přes 6 do 12 m</t>
  </si>
  <si>
    <t>265169525</t>
  </si>
  <si>
    <t>721</t>
  </si>
  <si>
    <t>Zdravotechnika - vnitřní kanalizace</t>
  </si>
  <si>
    <t>721173401</t>
  </si>
  <si>
    <t>Potrubí kanalizační z PVC SN 4 svodné DN 110</t>
  </si>
  <si>
    <t>204075581</t>
  </si>
  <si>
    <t>721173402</t>
  </si>
  <si>
    <t>Potrubí kanalizační z PVC SN 4 svodné DN 125</t>
  </si>
  <si>
    <t>842318863</t>
  </si>
  <si>
    <t>721173403</t>
  </si>
  <si>
    <t>Potrubí kanalizační z PVC SN 4 svodné DN 160</t>
  </si>
  <si>
    <t>178421915</t>
  </si>
  <si>
    <t>721174025</t>
  </si>
  <si>
    <t>Potrubí kanalizační z PP odpadní DN 110</t>
  </si>
  <si>
    <t>208880067</t>
  </si>
  <si>
    <t>721174042</t>
  </si>
  <si>
    <t>Potrubí kanalizační z PP připojovací DN 40</t>
  </si>
  <si>
    <t>1595669903</t>
  </si>
  <si>
    <t>721174043</t>
  </si>
  <si>
    <t>Potrubí kanalizační z PP připojovací DN 50</t>
  </si>
  <si>
    <t>-1384988573</t>
  </si>
  <si>
    <t>721174044</t>
  </si>
  <si>
    <t>Potrubí kanalizační z PP připojovací DN 75</t>
  </si>
  <si>
    <t>-1536197268</t>
  </si>
  <si>
    <t>721174045</t>
  </si>
  <si>
    <t>Potrubí kanalizační z PP připojovací DN 110</t>
  </si>
  <si>
    <t>1953196146</t>
  </si>
  <si>
    <t>721194104</t>
  </si>
  <si>
    <t>Vyvedení a upevnění odpadních výpustek DN 40</t>
  </si>
  <si>
    <t>1584067595</t>
  </si>
  <si>
    <t>721194105</t>
  </si>
  <si>
    <t>Vyvedení a upevnění odpadních výpustek DN 50</t>
  </si>
  <si>
    <t>-1011516007</t>
  </si>
  <si>
    <t>721194109</t>
  </si>
  <si>
    <t>Vyvedení a upevnění odpadních výpustek DN 110</t>
  </si>
  <si>
    <t>1926208166</t>
  </si>
  <si>
    <t>721211421</t>
  </si>
  <si>
    <t>Vpusť podlahová se svislým odtokem DN 50/75/110 mřížka nerez 115x115</t>
  </si>
  <si>
    <t>773875507</t>
  </si>
  <si>
    <t>721226511</t>
  </si>
  <si>
    <t>Zápachová uzávěrka podomítková pro pračku a myčku DN 40</t>
  </si>
  <si>
    <t>-2040788975</t>
  </si>
  <si>
    <t>721273153</t>
  </si>
  <si>
    <t>Hlavice ventilační polypropylen PP DN 110</t>
  </si>
  <si>
    <t>-220064984</t>
  </si>
  <si>
    <t>721290111</t>
  </si>
  <si>
    <t>Zkouška těsnosti potrubí kanalizace vodou DN do 125</t>
  </si>
  <si>
    <t>-234689433</t>
  </si>
  <si>
    <t>998721201</t>
  </si>
  <si>
    <t>Přesun hmot procentní pro vnitřní kanalizaci v objektech v do 6 m</t>
  </si>
  <si>
    <t>1986002883</t>
  </si>
  <si>
    <t>722130234</t>
  </si>
  <si>
    <t>Potrubí vodovodní ocelové závitové pozinkované svařované běžné DN 32</t>
  </si>
  <si>
    <t>-1050279592</t>
  </si>
  <si>
    <t>722174022</t>
  </si>
  <si>
    <t>Potrubí vodovodní plastové PPR svar polyfúze PN 20 D 20x3,4 mm</t>
  </si>
  <si>
    <t>-556031491</t>
  </si>
  <si>
    <t>722174023</t>
  </si>
  <si>
    <t>Potrubí vodovodní plastové PPR svar polyfúze PN 20 D 25x4,2 mm</t>
  </si>
  <si>
    <t>-1129300438</t>
  </si>
  <si>
    <t>722174024</t>
  </si>
  <si>
    <t>Potrubí vodovodní plastové PPR svar polyfúze PN 20 D 32x5,4 mm</t>
  </si>
  <si>
    <t>1352159501</t>
  </si>
  <si>
    <t>722174025</t>
  </si>
  <si>
    <t>Potrubí vodovodní plastové PPR svar polyfúze PN 20 D 40x6,7 mm</t>
  </si>
  <si>
    <t>737722824</t>
  </si>
  <si>
    <t>722174026</t>
  </si>
  <si>
    <t>Potrubí vodovodní plastové PPR svar polyfúze PN 20 D 50x8,4 mm</t>
  </si>
  <si>
    <t>563613370</t>
  </si>
  <si>
    <t>722181212</t>
  </si>
  <si>
    <t>Ochrana vodovodního potrubí přilepenými termoizolačními trubicemi z PE tl do 6 mm DN přes 22 do 32 mm</t>
  </si>
  <si>
    <t>-1963034774</t>
  </si>
  <si>
    <t>722181241</t>
  </si>
  <si>
    <t>Ochrana vodovodního potrubí přilepenými termoizolačními trubicemi z PE tl přes 13 do 20 mm DN do 22 mm</t>
  </si>
  <si>
    <t>1651987226</t>
  </si>
  <si>
    <t>722181242</t>
  </si>
  <si>
    <t>Ochrana vodovodního potrubí přilepenými termoizolačními trubicemi z PE tl přes 13 do 20 mm DN přes 22 do 45 mm</t>
  </si>
  <si>
    <t>1359159949</t>
  </si>
  <si>
    <t>722182011</t>
  </si>
  <si>
    <t>Podpůrný žlab pro potrubí D 20</t>
  </si>
  <si>
    <t>-1426851415</t>
  </si>
  <si>
    <t>722182012</t>
  </si>
  <si>
    <t>Podpůrný žlab pro potrubí D 25</t>
  </si>
  <si>
    <t>2072837394</t>
  </si>
  <si>
    <t>722182013</t>
  </si>
  <si>
    <t>Podpůrný žlab pro potrubí D 32</t>
  </si>
  <si>
    <t>1488643635</t>
  </si>
  <si>
    <t>722182014</t>
  </si>
  <si>
    <t>Podpůrný žlab pro potrubí D 40</t>
  </si>
  <si>
    <t>902506864</t>
  </si>
  <si>
    <t>722182015</t>
  </si>
  <si>
    <t>Podpůrný žlab pro potrubí D 50</t>
  </si>
  <si>
    <t>467563978</t>
  </si>
  <si>
    <t>722190401</t>
  </si>
  <si>
    <t>Vyvedení a upevnění výpustku DN do 25</t>
  </si>
  <si>
    <t>533443804</t>
  </si>
  <si>
    <t>722231073</t>
  </si>
  <si>
    <t>Ventil zpětný mosazný G 3/4" PN 10 do 110°C se dvěma závity</t>
  </si>
  <si>
    <t>57851960</t>
  </si>
  <si>
    <t>722231076</t>
  </si>
  <si>
    <t>Ventil zpětný mosazný G 6/4" PN 10 do 110°C se dvěma závity</t>
  </si>
  <si>
    <t>-773652109</t>
  </si>
  <si>
    <t>722232061</t>
  </si>
  <si>
    <t>Kohout kulový přímý G 1/2" PN 42 do 185°C vnitřní závit s vypouštěním</t>
  </si>
  <si>
    <t>-1484456093</t>
  </si>
  <si>
    <t>722232062</t>
  </si>
  <si>
    <t>Kohout kulový přímý G 3/4" PN 42 do 185°C vnitřní závit s vypouštěním</t>
  </si>
  <si>
    <t>-263474442</t>
  </si>
  <si>
    <t>722232063</t>
  </si>
  <si>
    <t>Kohout kulový přímý G 1" PN 42 do 185°C vnitřní závit s vypouštěním</t>
  </si>
  <si>
    <t>-1733057581</t>
  </si>
  <si>
    <t>722232064</t>
  </si>
  <si>
    <t>Kohout kulový přímý G 5/4" PN 42 do 185°C vnitřní závit s vypouštěním</t>
  </si>
  <si>
    <t>-403323715</t>
  </si>
  <si>
    <t>722232065</t>
  </si>
  <si>
    <t>Kohout kulový přímý G 6/4" PN 42 do 185°C vnitřní závit s vypouštěním</t>
  </si>
  <si>
    <t>746937724</t>
  </si>
  <si>
    <t>722250133</t>
  </si>
  <si>
    <t>Hydrantový systém s tvarově stálou hadicí D 25 x 30 m celoplechový</t>
  </si>
  <si>
    <t>1084859643</t>
  </si>
  <si>
    <t>722262213</t>
  </si>
  <si>
    <t>Vodoměr závitový jednovtokový suchoběžný do 40°C G 3/4"x 130 mm Qn 1,5 m3/h horizontální</t>
  </si>
  <si>
    <t>1723492430</t>
  </si>
  <si>
    <t>722290226</t>
  </si>
  <si>
    <t>Zkouška těsnosti vodovodního potrubí závitového DN do 50</t>
  </si>
  <si>
    <t>985048371</t>
  </si>
  <si>
    <t>722290234</t>
  </si>
  <si>
    <t>Proplach a dezinfekce vodovodního potrubí DN do 80</t>
  </si>
  <si>
    <t>874106279</t>
  </si>
  <si>
    <t>-1192632261</t>
  </si>
  <si>
    <t>725</t>
  </si>
  <si>
    <t>Zdravotechnika - zařizovací předměty</t>
  </si>
  <si>
    <t>725112022</t>
  </si>
  <si>
    <t>Klozet keramický závěsný na nosné stěny s hlubokým splachováním odpad vodorovný</t>
  </si>
  <si>
    <t>-1675045773</t>
  </si>
  <si>
    <t>725121521</t>
  </si>
  <si>
    <t>Pisoárový záchodek automatický s infračerveným senzorem</t>
  </si>
  <si>
    <t>322102486</t>
  </si>
  <si>
    <t>725211601</t>
  </si>
  <si>
    <t>Umyvadlo keramické bílé šířky 500 mm bez krytu na sifon připevněné na stěnu šrouby</t>
  </si>
  <si>
    <t>-1218979805</t>
  </si>
  <si>
    <t>725211681</t>
  </si>
  <si>
    <t>Umyvadlo keramické bílé zdravotní šířky 640 mm připevněné na stěnu šrouby</t>
  </si>
  <si>
    <t>-1669929158</t>
  </si>
  <si>
    <t>725241112</t>
  </si>
  <si>
    <t>Vanička sprchová akrylátová čtvercová 900x900 mm</t>
  </si>
  <si>
    <t>1035326628</t>
  </si>
  <si>
    <t>725244103</t>
  </si>
  <si>
    <t>Dveře sprchové rámové se skleněnou výplní tl. 5 mm otvíravé jednokřídlové do niky na vaničku šířky 900 mm</t>
  </si>
  <si>
    <t>-489476259</t>
  </si>
  <si>
    <t>725291703</t>
  </si>
  <si>
    <t>Doplňky zařízení koupelen a záchodů smaltované madlo rovné dl 500 mm</t>
  </si>
  <si>
    <t>1161592373</t>
  </si>
  <si>
    <t>725291711</t>
  </si>
  <si>
    <t>Doplňky zařízení koupelen a záchodů smaltované madlo krakorcové dl 550 mm</t>
  </si>
  <si>
    <t>-2020854368</t>
  </si>
  <si>
    <t>725291712</t>
  </si>
  <si>
    <t>Doplňky zařízení koupelen a záchodů smaltované madlo krakorcové dl 834 mm</t>
  </si>
  <si>
    <t>-416960780</t>
  </si>
  <si>
    <t>725291721</t>
  </si>
  <si>
    <t>Doplňky zařízení koupelen a záchodů smaltované madlo krakorcové sklopné dl 550 mm</t>
  </si>
  <si>
    <t>-219836308</t>
  </si>
  <si>
    <t>725291722</t>
  </si>
  <si>
    <t>Doplňky zařízení koupelen a záchodů smaltované madlo krakorcové sklopné dl 834 mm</t>
  </si>
  <si>
    <t>409238290</t>
  </si>
  <si>
    <t>725311121</t>
  </si>
  <si>
    <t>Dřez jednoduchý nerezový se zápachovou uzávěrkou s odkapávací plochou 560x480 mm a miskou</t>
  </si>
  <si>
    <t>-980558305</t>
  </si>
  <si>
    <t>725331111</t>
  </si>
  <si>
    <t>Výlevka bez výtokových armatur keramická se sklopnou plastovou mřížkou 500 mm</t>
  </si>
  <si>
    <t>-543987665</t>
  </si>
  <si>
    <t>725813111</t>
  </si>
  <si>
    <t>Ventil rohový bez připojovací trubičky nebo flexi hadičky G 1/2"</t>
  </si>
  <si>
    <t>-237874190</t>
  </si>
  <si>
    <t>725813112</t>
  </si>
  <si>
    <t>Ventil rohový pračkový G 3/4"</t>
  </si>
  <si>
    <t>1846420163</t>
  </si>
  <si>
    <t>725821325</t>
  </si>
  <si>
    <t>Baterie dřezová stojánková páková s otáčivým kulatým ústím a délkou ramínka 220 mm</t>
  </si>
  <si>
    <t>1562247271</t>
  </si>
  <si>
    <t>725822611</t>
  </si>
  <si>
    <t>Baterie umyvadlová stojánková páková bez výpusti</t>
  </si>
  <si>
    <t>464599480</t>
  </si>
  <si>
    <t>725841322</t>
  </si>
  <si>
    <t>Baterie sprchová nástěnná klasická s roztečí 150 mm</t>
  </si>
  <si>
    <t>-2027637749</t>
  </si>
  <si>
    <t>998725201</t>
  </si>
  <si>
    <t>Přesun hmot procentní pro zařizovací předměty v objektech v do 6 m</t>
  </si>
  <si>
    <t>876759404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</si>
  <si>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</si>
  <si>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</si>
  <si>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</si>
  <si>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</si>
  <si>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617540852</t>
  </si>
  <si>
    <t>998726211</t>
  </si>
  <si>
    <t>Přesun hmot procentní pro instalační prefabrikáty v objektech v do 6 m</t>
  </si>
  <si>
    <t>1377892505</t>
  </si>
  <si>
    <t>1006733378</t>
  </si>
  <si>
    <t>70 - VZT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</si>
  <si>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</si>
  <si>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</si>
  <si>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</si>
  <si>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</si>
  <si>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 D do 200 mm</t>
  </si>
  <si>
    <t>158534756</t>
  </si>
  <si>
    <t>42914525</t>
  </si>
  <si>
    <t>ventilátor axiální diagonální potrubní dvouotáčkový plastový IP44 připojení D 125mm</t>
  </si>
  <si>
    <t>940609922</t>
  </si>
  <si>
    <t>42914533</t>
  </si>
  <si>
    <t>ventilátor axiální diagonální potrubní plastový úsporný IP44 připojení D 100mm</t>
  </si>
  <si>
    <t>533822876</t>
  </si>
  <si>
    <t>42914528</t>
  </si>
  <si>
    <t>ventilátor axiální diagonální potrubní tříotáčkový plastový IP44 připojení D 200mm</t>
  </si>
  <si>
    <t>826007547</t>
  </si>
  <si>
    <t>42914143</t>
  </si>
  <si>
    <t>ventilátor axiální stěnový skříň z plastu 12V bezpečnostní provedení IP57 13W D 100mm</t>
  </si>
  <si>
    <t>998245297</t>
  </si>
  <si>
    <t>751322011</t>
  </si>
  <si>
    <t>Montáž talířového ventilu D do 100 mm</t>
  </si>
  <si>
    <t>-1299541846</t>
  </si>
  <si>
    <t>42972201</t>
  </si>
  <si>
    <t>ventil talířový pro přívod a odvod vzduchu plastový D 100mm</t>
  </si>
  <si>
    <t>1051472868</t>
  </si>
  <si>
    <t>751322012</t>
  </si>
  <si>
    <t>Montáž talířového ventilu D přes 100 do 200 mm</t>
  </si>
  <si>
    <t>-32595586</t>
  </si>
  <si>
    <t>42972202</t>
  </si>
  <si>
    <t>ventil talířový pro přívod a odvod vzduchu plastový D 125mm</t>
  </si>
  <si>
    <t>1527681796</t>
  </si>
  <si>
    <t>42972203</t>
  </si>
  <si>
    <t>ventil talířový pro přívod a odvod vzduchu plastový D 150mm</t>
  </si>
  <si>
    <t>-2147243757</t>
  </si>
  <si>
    <t>751398011</t>
  </si>
  <si>
    <t>Montáž větrací mřížky na kruhové potrubí D do 100 mm</t>
  </si>
  <si>
    <t>1366007048</t>
  </si>
  <si>
    <t>42972835</t>
  </si>
  <si>
    <t>mřížka větrací kruhová nerezová se síťkou D 100mm</t>
  </si>
  <si>
    <t>1076168545</t>
  </si>
  <si>
    <t>751398012</t>
  </si>
  <si>
    <t>Montáž větrací mřížky na kruhové potrubí D přes 100 do 200 mm</t>
  </si>
  <si>
    <t>-343486200</t>
  </si>
  <si>
    <t>42972836</t>
  </si>
  <si>
    <t>mřížka větrací kruhová nerezová se síťkou D 125mm</t>
  </si>
  <si>
    <t>2127155864</t>
  </si>
  <si>
    <t>751398032</t>
  </si>
  <si>
    <t>Montáž ventilační mřížky do dveří nebo desek přes 0,040 do 0,100 m2</t>
  </si>
  <si>
    <t>1950529792</t>
  </si>
  <si>
    <t>42972101</t>
  </si>
  <si>
    <t>mřížka větrací do dřeva kovová 60x500mm</t>
  </si>
  <si>
    <t>-1597911037</t>
  </si>
  <si>
    <t>751510041</t>
  </si>
  <si>
    <t>Vzduchotechnické potrubí z pozinkovaného plechu kruhové spirálně vinutá trouba bez příruby D do 100 mm</t>
  </si>
  <si>
    <t>-860152312</t>
  </si>
  <si>
    <t>11 "d 100</t>
  </si>
  <si>
    <t>5 "d 63</t>
  </si>
  <si>
    <t>6 "d 80</t>
  </si>
  <si>
    <t>751510042</t>
  </si>
  <si>
    <t>Vzduchotechnické potrubí z pozinkovaného plechu kruhové spirálně vinutá trouba bez příruby D přes 100 do 200 mm</t>
  </si>
  <si>
    <t>-31220750</t>
  </si>
  <si>
    <t>9 "d 112</t>
  </si>
  <si>
    <t>6 "d 125</t>
  </si>
  <si>
    <t>3 "d 140</t>
  </si>
  <si>
    <t>2 "d 150</t>
  </si>
  <si>
    <t>2 "d 160</t>
  </si>
  <si>
    <t>4 "d 200</t>
  </si>
  <si>
    <t>751514775</t>
  </si>
  <si>
    <t>Montáž protidešťové stříšky nebo výfukové hlavice do plechového potrubí kruhové bez příruby D do 100 mm</t>
  </si>
  <si>
    <t>-835985240</t>
  </si>
  <si>
    <t>42974002</t>
  </si>
  <si>
    <t>stříška protidešťová s lemem Pz D 100mm</t>
  </si>
  <si>
    <t>270492309</t>
  </si>
  <si>
    <t>751514776</t>
  </si>
  <si>
    <t>Montáž protidešťové stříšky nebo výfukové hlavice do plechového potrubí kruhové bez příruby D přes 100 do 200 mm</t>
  </si>
  <si>
    <t>1429272387</t>
  </si>
  <si>
    <t>42974007</t>
  </si>
  <si>
    <t>stříška protidešťová s lemem Pz D 200mm</t>
  </si>
  <si>
    <t>-910683680</t>
  </si>
  <si>
    <t>42974003</t>
  </si>
  <si>
    <t>stříška protidešťová s lemem Pz D 125mm</t>
  </si>
  <si>
    <t>-59492776</t>
  </si>
  <si>
    <t>751-PM</t>
  </si>
  <si>
    <t>Pomocný a spojovací materiál</t>
  </si>
  <si>
    <t>-467121231</t>
  </si>
  <si>
    <t>999-SV-1</t>
  </si>
  <si>
    <t>Stavební výpomoce</t>
  </si>
  <si>
    <t>-1548598774</t>
  </si>
  <si>
    <t>999-TZ-1.1</t>
  </si>
  <si>
    <t>Zprovoznění a vyregulování systému</t>
  </si>
  <si>
    <t>2143175309</t>
  </si>
  <si>
    <t>80 - Venkovní úpravy</t>
  </si>
  <si>
    <t xml:space="preserve">    761 - Konstrukce prosvětlovací</t>
  </si>
  <si>
    <t xml:space="preserve">    23-M - Montáže potrubí</t>
  </si>
  <si>
    <t>113107443</t>
  </si>
  <si>
    <t>Odstranění podkladu živičných tl přes 100 do 150 mm při překopech strojně pl do 15 m2</t>
  </si>
  <si>
    <t>-47007394</t>
  </si>
  <si>
    <t>55*1</t>
  </si>
  <si>
    <t>122251101</t>
  </si>
  <si>
    <t>Odkopávky a prokopávky nezapažené v hornině třídy těžitelnosti I skupiny 3 objem do 20 m3 strojně</t>
  </si>
  <si>
    <t>-721598028</t>
  </si>
  <si>
    <t>103*0,35 "zámková dlažba 60 mm</t>
  </si>
  <si>
    <t>273,1*0,37 "parkovací plocha - bet.dlažba 80 mm</t>
  </si>
  <si>
    <t>(6+8,55)*0,4*0,37 "varovný pás</t>
  </si>
  <si>
    <t>63,18*0,35 "nový chodník 60 mm</t>
  </si>
  <si>
    <t>132251101</t>
  </si>
  <si>
    <t>Hloubení rýh nezapažených š do 800 mm v hornině třídy těžitelnosti I skupiny 3 objem do 20 m3 strojně</t>
  </si>
  <si>
    <t>-707973580</t>
  </si>
  <si>
    <t>(13+6,5)*0,4*1,1 "opěrná zídka</t>
  </si>
  <si>
    <t>8*1*1,8 "drenáž+DK</t>
  </si>
  <si>
    <t>6*0,6*1,4 "vodovodní přípojka</t>
  </si>
  <si>
    <t>88,5*1*1,8 "DK</t>
  </si>
  <si>
    <t>-1290831028</t>
  </si>
  <si>
    <t>8*1,6*2</t>
  </si>
  <si>
    <t>88,5*2*1,8 "DK</t>
  </si>
  <si>
    <t>2141824772</t>
  </si>
  <si>
    <t>-123137022</t>
  </si>
  <si>
    <t>161,363+25,6</t>
  </si>
  <si>
    <t>-141624616</t>
  </si>
  <si>
    <t>186,963*2 'Přepočtené koeficientem množství</t>
  </si>
  <si>
    <t>1972654204</t>
  </si>
  <si>
    <t>-1765821239</t>
  </si>
  <si>
    <t>8*1*1,3 "drenáž+DK</t>
  </si>
  <si>
    <t>6*0,6*(1,4-0,4-0,1) "vodovodní přípojka</t>
  </si>
  <si>
    <t>88,5*1*(1,8-0,5-0,1) "DK</t>
  </si>
  <si>
    <t>-156829706</t>
  </si>
  <si>
    <t>119,84*2 'Přepočtené koeficientem množství</t>
  </si>
  <si>
    <t>-91616155</t>
  </si>
  <si>
    <t>8*1*0,5 "drenáž+DK</t>
  </si>
  <si>
    <t>6*0,6*0,4 "vodovodní přípojka</t>
  </si>
  <si>
    <t>88,5*1*0,5 "DK</t>
  </si>
  <si>
    <t>1737296658</t>
  </si>
  <si>
    <t>49,69*2 'Přepočtené koeficientem množství</t>
  </si>
  <si>
    <t>181411131</t>
  </si>
  <si>
    <t>Založení parkového trávníku výsevem pl do 1000 m2 v rovině a ve svahu do 1:5</t>
  </si>
  <si>
    <t>-796449940</t>
  </si>
  <si>
    <t>670 "zatravnění</t>
  </si>
  <si>
    <t>00572410</t>
  </si>
  <si>
    <t>osivo směs travní parková</t>
  </si>
  <si>
    <t>-1356990713</t>
  </si>
  <si>
    <t>670*0,015 'Přepočtené koeficientem množství</t>
  </si>
  <si>
    <t>181951111</t>
  </si>
  <si>
    <t>Úprava pláně v hornině třídy těžitelnosti I skupiny 1 až 3 bez zhutnění strojně</t>
  </si>
  <si>
    <t>-235824667</t>
  </si>
  <si>
    <t>-808033484</t>
  </si>
  <si>
    <t>103 "zámková dlažba 60 mm</t>
  </si>
  <si>
    <t>273,1 "parkovací plocha - bet.dlažba 80 mm</t>
  </si>
  <si>
    <t>(6+8,55)*0,4 "varovný pás</t>
  </si>
  <si>
    <t>63,18 "nový chodník 60 mm</t>
  </si>
  <si>
    <t>-1174588999</t>
  </si>
  <si>
    <t>55*1 "DK</t>
  </si>
  <si>
    <t>182351023</t>
  </si>
  <si>
    <t>Rozprostření ornice pl do 100 m2 ve svahu přes 1:5 tl vrstvy do 200 mm strojně</t>
  </si>
  <si>
    <t>625101871</t>
  </si>
  <si>
    <t>10321100</t>
  </si>
  <si>
    <t>zahradní substrát pro výsadbu VL</t>
  </si>
  <si>
    <t>-1734436388</t>
  </si>
  <si>
    <t>670*0,15 'Přepočtené koeficientem množství</t>
  </si>
  <si>
    <t>212752111</t>
  </si>
  <si>
    <t>Trativod z drenážních trubek korugovaných PE-HD SN 4 perforace 220° včetně lože otevřený výkop DN 100 pro liniové stavby</t>
  </si>
  <si>
    <t>1234188387</t>
  </si>
  <si>
    <t>14+12,42+12,4+13,32+5,45*2+6+4</t>
  </si>
  <si>
    <t>271532213</t>
  </si>
  <si>
    <t>Podsyp pod základové konstrukce se zhutněním z hrubého kameniva frakce 8 až 16 mm</t>
  </si>
  <si>
    <t>-1741457835</t>
  </si>
  <si>
    <t>(13+6,5)*0,4*0,1 "opěrná zídka</t>
  </si>
  <si>
    <t>273351121</t>
  </si>
  <si>
    <t>Zřízení bednění základových desek</t>
  </si>
  <si>
    <t>1863694442</t>
  </si>
  <si>
    <t>(13+6,5)*0,2*2 "opěrná zídka</t>
  </si>
  <si>
    <t>-1542734685</t>
  </si>
  <si>
    <t>-234305878</t>
  </si>
  <si>
    <t>348272155</t>
  </si>
  <si>
    <t>Plotová zeď tl 295 mm z betonových tvarovek jednostranně štípaných přírodních na MC vč spárování</t>
  </si>
  <si>
    <t>-504927586</t>
  </si>
  <si>
    <t>(13+6,5)*((0,5+1,3)/2) "opěrná zídka</t>
  </si>
  <si>
    <t>348272515</t>
  </si>
  <si>
    <t>Plotová stříška pro zeď tl 295 mm z tvarovek hladkých nebo štípaných přírodních</t>
  </si>
  <si>
    <t>-1701122399</t>
  </si>
  <si>
    <t>(13+6,5) "opěrná zídka</t>
  </si>
  <si>
    <t>451573111</t>
  </si>
  <si>
    <t>Lože pod potrubí otevřený výkop ze štěrkopísku</t>
  </si>
  <si>
    <t>-1608914087</t>
  </si>
  <si>
    <t>6*0,6*0,1 "vodovodní přípojka</t>
  </si>
  <si>
    <t>88,5*1*0,1 "DK</t>
  </si>
  <si>
    <t>564821011</t>
  </si>
  <si>
    <t>Podklad ze štěrkodrtě ŠD plochy do 100 m2 tl 80 mm</t>
  </si>
  <si>
    <t>-1612114244</t>
  </si>
  <si>
    <t>103 "zámková dlažba 60 mm fr.16-32</t>
  </si>
  <si>
    <t>63,18 "nový chodník 60 mm fr.16-32</t>
  </si>
  <si>
    <t>564821111</t>
  </si>
  <si>
    <t>Podklad ze štěrkodrtě ŠD plochy přes 100 m2 tl 80 mm</t>
  </si>
  <si>
    <t>1703555828</t>
  </si>
  <si>
    <t>273,1 "parkovací plocha - bet.dlažba 80 mm fr.16-32</t>
  </si>
  <si>
    <t>(6+8,55)*0,4 "varovný pás fr.16-32</t>
  </si>
  <si>
    <t>-290266466</t>
  </si>
  <si>
    <t>103 "zámková dlažba 60 mm fr.32-63</t>
  </si>
  <si>
    <t>63,18 "nový chodník 60 mm fr.32-63</t>
  </si>
  <si>
    <t>1475841895</t>
  </si>
  <si>
    <t>55*1 "DK f 32-63</t>
  </si>
  <si>
    <t>55*1 "DK f 16-32</t>
  </si>
  <si>
    <t>564851111</t>
  </si>
  <si>
    <t>Podklad ze štěrkodrtě ŠD plochy přes 100 m2 tl 150 mm</t>
  </si>
  <si>
    <t>1895341546</t>
  </si>
  <si>
    <t>273,1 "parkovací plocha - bet.dlažba 80 mm fr.32-63</t>
  </si>
  <si>
    <t>(6+8,55)*0,4 "varovný pás fr.32-63</t>
  </si>
  <si>
    <t>565175101</t>
  </si>
  <si>
    <t>Asfaltový beton vrstva podkladní ACP 16 (obalované kamenivo OKS) tl 100 mm š do 1,5 m</t>
  </si>
  <si>
    <t>1618372790</t>
  </si>
  <si>
    <t>573111113</t>
  </si>
  <si>
    <t>Postřik živičný infiltrační s posypem z asfaltu množství 1,5 kg/m2</t>
  </si>
  <si>
    <t>719195866</t>
  </si>
  <si>
    <t>573211112</t>
  </si>
  <si>
    <t>Postřik živičný spojovací z asfaltu v množství 0,70 kg/m2</t>
  </si>
  <si>
    <t>-1106225096</t>
  </si>
  <si>
    <t>577154211</t>
  </si>
  <si>
    <t>Asfaltový beton vrstva obrusná ACO 11 (ABS) tř. II tl 60 mm š do 3 m z nemodifikovaného asfaltu</t>
  </si>
  <si>
    <t>-360457966</t>
  </si>
  <si>
    <t>-97723504</t>
  </si>
  <si>
    <t>59245018</t>
  </si>
  <si>
    <t>dlažba skladebná betonová 200x100mm tl 60mm přírodní</t>
  </si>
  <si>
    <t>-2031751742</t>
  </si>
  <si>
    <t>63,18*1,03 'Přepočtené koeficientem množství</t>
  </si>
  <si>
    <t>596212212</t>
  </si>
  <si>
    <t>Kladení zámkové dlažby pozemních komunikací ručně tl 80 mm skupiny A pl přes 100 do 300 m2</t>
  </si>
  <si>
    <t>-952066905</t>
  </si>
  <si>
    <t>59245020</t>
  </si>
  <si>
    <t>dlažba skladebná betonová 200x100mm tl 80mm přírodní</t>
  </si>
  <si>
    <t>-1296280670</t>
  </si>
  <si>
    <t>273,1*1,02 'Přepočtené koeficientem množství</t>
  </si>
  <si>
    <t>59245226</t>
  </si>
  <si>
    <t>dlažba pro nevidomé betonová 200x100mm tl 80mm barevná</t>
  </si>
  <si>
    <t>128310179</t>
  </si>
  <si>
    <t>5,82*1,03 'Přepočtené koeficientem množství</t>
  </si>
  <si>
    <t>596811311</t>
  </si>
  <si>
    <t>Kladení velkoformátové betonové dlažby tl do 100 mm velikosti do 0,5 m2 pl do 300 m2</t>
  </si>
  <si>
    <t>-889943624</t>
  </si>
  <si>
    <t>103 "dlažba kamenná</t>
  </si>
  <si>
    <t>58381134</t>
  </si>
  <si>
    <t>deska dlažební broušená žula 500x500mm tl 50mm</t>
  </si>
  <si>
    <t>-1918344194</t>
  </si>
  <si>
    <t>103*1,1 'Přepočtené koeficientem množství</t>
  </si>
  <si>
    <t>596991111</t>
  </si>
  <si>
    <t>Řezání betonové, kameninové a kamenné dlažby do oblouku tl do 60 mm</t>
  </si>
  <si>
    <t>332165151</t>
  </si>
  <si>
    <t>596-SCH</t>
  </si>
  <si>
    <t>Nové venkovní schodiště kamenné š.stupně 270-540/160 vč.podkladních konstrukcí</t>
  </si>
  <si>
    <t>292080391</t>
  </si>
  <si>
    <t>85-2</t>
  </si>
  <si>
    <t>Napojení na stávající rozvod kanalizace</t>
  </si>
  <si>
    <t>405051195</t>
  </si>
  <si>
    <t>871-1.1</t>
  </si>
  <si>
    <t>Napojení na stávající vodovodní řad</t>
  </si>
  <si>
    <t>-1897256271</t>
  </si>
  <si>
    <t>871171211</t>
  </si>
  <si>
    <t>Montáž potrubí z PE100 RC SDR 11 otevřený výkop svařovaných elektrotvarovkou d 40 x 3,7 mm</t>
  </si>
  <si>
    <t>-214841587</t>
  </si>
  <si>
    <t>28613111</t>
  </si>
  <si>
    <t>potrubí vodovodní jednovrstvé PE100 RC PN 16 SDR11 40x3,7mm</t>
  </si>
  <si>
    <t>1789902032</t>
  </si>
  <si>
    <t>6*1,05 'Přepočtené koeficientem množství</t>
  </si>
  <si>
    <t>871310310</t>
  </si>
  <si>
    <t>Montáž kanalizačního potrubí hladkého plnostěnného SN 10 z polypropylenu DN 150</t>
  </si>
  <si>
    <t>1887746373</t>
  </si>
  <si>
    <t>28617019</t>
  </si>
  <si>
    <t>trubka kanalizační PP plnostěnná třívrstvá DN 150x6000mm SN10</t>
  </si>
  <si>
    <t>1937258693</t>
  </si>
  <si>
    <t>48,5*1,015 'Přepočtené koeficientem množství</t>
  </si>
  <si>
    <t>871350310</t>
  </si>
  <si>
    <t>Montáž kanalizačního potrubí hladkého plnostěnného SN 10 z polypropylenu DN 200</t>
  </si>
  <si>
    <t>-1841529862</t>
  </si>
  <si>
    <t>28617020</t>
  </si>
  <si>
    <t>trubka kanalizační PP plnostěnná třívrstvá DN 200x6000mm SN10</t>
  </si>
  <si>
    <t>-870457351</t>
  </si>
  <si>
    <t>40*1,015 'Přepočtené koeficientem množství</t>
  </si>
  <si>
    <t>892233122</t>
  </si>
  <si>
    <t>Proplach a dezinfekce vodovodního potrubí DN od 40 do 70</t>
  </si>
  <si>
    <t>1380715552</t>
  </si>
  <si>
    <t>662284829</t>
  </si>
  <si>
    <t>894411111</t>
  </si>
  <si>
    <t>Zřízení šachet kanalizačních z betonových dílců na potrubí DN do 200 dno beton tř. C 25/30</t>
  </si>
  <si>
    <t>2017331205</t>
  </si>
  <si>
    <t>59224075</t>
  </si>
  <si>
    <t>deska betonová zákrytová k ukončení šachet 1000/625x200mm</t>
  </si>
  <si>
    <t>1126774799</t>
  </si>
  <si>
    <t>59224160</t>
  </si>
  <si>
    <t>skruž betonová kanalizační se stupadly 100x25x12cm</t>
  </si>
  <si>
    <t>-950718045</t>
  </si>
  <si>
    <t>59224161</t>
  </si>
  <si>
    <t>skruž betonová kanalizační se stupadly 100x50x12cm</t>
  </si>
  <si>
    <t>835710523</t>
  </si>
  <si>
    <t>59224061</t>
  </si>
  <si>
    <t>dno betonové šachtové DN 1000 100x60x15cm výtok 25-30cm</t>
  </si>
  <si>
    <t>787559775</t>
  </si>
  <si>
    <t>592241899</t>
  </si>
  <si>
    <t>těsnění pro DN 1000 Q.1</t>
  </si>
  <si>
    <t>1592228985</t>
  </si>
  <si>
    <t>894812201</t>
  </si>
  <si>
    <t>Revizní a čistící šachta z PP šachtové dno DN 425/150 průtočné</t>
  </si>
  <si>
    <t>-235191640</t>
  </si>
  <si>
    <t>894812231</t>
  </si>
  <si>
    <t>Revizní a čistící šachta z PP DN 425 šachtová roura korugovaná bez hrdla světlé hloubky 1500 mm</t>
  </si>
  <si>
    <t>843073349</t>
  </si>
  <si>
    <t>894812249</t>
  </si>
  <si>
    <t>Příplatek k rourám revizní a čistící šachty z PP DN 425 za uříznutí šachtové roury</t>
  </si>
  <si>
    <t>-588554601</t>
  </si>
  <si>
    <t>894812251</t>
  </si>
  <si>
    <t>Revizní a čistící šachta z PP DN 425 poklop betonový s betonovým konusem pro třídu zatížení B125</t>
  </si>
  <si>
    <t>470957068</t>
  </si>
  <si>
    <t>895941999</t>
  </si>
  <si>
    <t>Začištění spojů revizních šachet z vnější i vnitřní strany</t>
  </si>
  <si>
    <t>1726486770</t>
  </si>
  <si>
    <t>899104112</t>
  </si>
  <si>
    <t>Osazení poklopů litinových, ocelových nebo železobetonových včetně rámů pro třídu zatížení D400, E600</t>
  </si>
  <si>
    <t>-1159979153</t>
  </si>
  <si>
    <t>55241031</t>
  </si>
  <si>
    <t>poklop šachtový třída D400, kruhový s ventilací</t>
  </si>
  <si>
    <t>1335057946</t>
  </si>
  <si>
    <t>899721111</t>
  </si>
  <si>
    <t>Signalizační vodič DN do 150 mm na potrubí</t>
  </si>
  <si>
    <t>-1797922339</t>
  </si>
  <si>
    <t>6+2</t>
  </si>
  <si>
    <t>914111111</t>
  </si>
  <si>
    <t>Montáž svislé dopravní značky do velikosti 1 m2 objímkami na sloupek nebo konzolu</t>
  </si>
  <si>
    <t>1686446453</t>
  </si>
  <si>
    <t>40445625</t>
  </si>
  <si>
    <t>informativní značky provozní IP8, IP9, IP11-IP13 500x700mm</t>
  </si>
  <si>
    <t>208010662</t>
  </si>
  <si>
    <t>40445650</t>
  </si>
  <si>
    <t>dodatkové tabulky E7, E12, E13 500x300mm</t>
  </si>
  <si>
    <t>2019819356</t>
  </si>
  <si>
    <t>40445650-1</t>
  </si>
  <si>
    <t>dodatkové tabulky O1 500x300mm</t>
  </si>
  <si>
    <t>-1369932238</t>
  </si>
  <si>
    <t>40445647</t>
  </si>
  <si>
    <t>dodatkové tabulky E1, E2a,b , E6, E9, E10 E12c, E17 500x500mm</t>
  </si>
  <si>
    <t>-105434203</t>
  </si>
  <si>
    <t>914511111</t>
  </si>
  <si>
    <t>Montáž sloupku dopravních značek délky do 3,5 m s betonovým základem</t>
  </si>
  <si>
    <t>-681779062</t>
  </si>
  <si>
    <t>40445230</t>
  </si>
  <si>
    <t>sloupek pro dopravní značku Zn D 70mm v 3,5m</t>
  </si>
  <si>
    <t>106518400</t>
  </si>
  <si>
    <t>40445257</t>
  </si>
  <si>
    <t>svorka upínací na sloupek D 70mm</t>
  </si>
  <si>
    <t>-896611376</t>
  </si>
  <si>
    <t>40445254</t>
  </si>
  <si>
    <t>víčko plastové na sloupek D 70mm</t>
  </si>
  <si>
    <t>-1359742407</t>
  </si>
  <si>
    <t>915111111</t>
  </si>
  <si>
    <t>Vodorovné dopravní značení dělící čáry souvislé š 125 mm základní bílá barva</t>
  </si>
  <si>
    <t>-812049552</t>
  </si>
  <si>
    <t>40 "V10b</t>
  </si>
  <si>
    <t>915131111</t>
  </si>
  <si>
    <t>Vodorovné dopravní značení přechody pro chodce, šipky, symboly základní bílá barva</t>
  </si>
  <si>
    <t>-1399486237</t>
  </si>
  <si>
    <t>2 "V10f</t>
  </si>
  <si>
    <t>915611111</t>
  </si>
  <si>
    <t>Předznačení vodorovného liniového značení</t>
  </si>
  <si>
    <t>-1001978891</t>
  </si>
  <si>
    <t>5*8 "V10b</t>
  </si>
  <si>
    <t>915621111</t>
  </si>
  <si>
    <t>Předznačení vodorovného plošného značení</t>
  </si>
  <si>
    <t>-812873847</t>
  </si>
  <si>
    <t>916231113</t>
  </si>
  <si>
    <t>Osazení chodníkového obrubníku betonového ležatého s boční opěrou do lože z betonu prostého</t>
  </si>
  <si>
    <t>383731326</t>
  </si>
  <si>
    <t>59217032</t>
  </si>
  <si>
    <t>obrubník silniční betonový 1000x150x150mm</t>
  </si>
  <si>
    <t>-1088996893</t>
  </si>
  <si>
    <t>8,55*1,02 'Přepočtené koeficientem množství</t>
  </si>
  <si>
    <t>916231213</t>
  </si>
  <si>
    <t>Osazení chodníkového obrubníku betonového stojatého s boční opěrou do lože z betonu prostého</t>
  </si>
  <si>
    <t>1721324419</t>
  </si>
  <si>
    <t>24,6+5,85+11,1+3+2,75+2,5*6+3,5+3+4+1,1*2+3*2+8+9,7+7,2</t>
  </si>
  <si>
    <t>31916915</t>
  </si>
  <si>
    <t>105,9*1,02 'Přepočtené koeficientem množství</t>
  </si>
  <si>
    <t>919121111</t>
  </si>
  <si>
    <t>Těsnění spár zálivkou za studena pro komůrky š 10 mm hl 20 mm s těsnicím profilem</t>
  </si>
  <si>
    <t>1121334902</t>
  </si>
  <si>
    <t>919735113</t>
  </si>
  <si>
    <t>Řezání stávajícího živičného krytu hl přes 100 do 150 mm</t>
  </si>
  <si>
    <t>-840647496</t>
  </si>
  <si>
    <t>IP 01</t>
  </si>
  <si>
    <t>Přechodné dopravní značení (max. částka)</t>
  </si>
  <si>
    <t>-2141492330</t>
  </si>
  <si>
    <t>IP 02</t>
  </si>
  <si>
    <t>Vytyčení stávajících inženýrských sítí (max. částka)</t>
  </si>
  <si>
    <t>-1293070105</t>
  </si>
  <si>
    <t>997221551</t>
  </si>
  <si>
    <t>Vodorovná doprava suti ze sypkých materiálů do 1 km</t>
  </si>
  <si>
    <t>-774383837</t>
  </si>
  <si>
    <t>997221559</t>
  </si>
  <si>
    <t>Příplatek ZKD 1 km u vodorovné dopravy suti ze sypkých materiálů</t>
  </si>
  <si>
    <t>940241354</t>
  </si>
  <si>
    <t>17,38*9 'Přepočtené koeficientem množství</t>
  </si>
  <si>
    <t>997221875</t>
  </si>
  <si>
    <t>Poplatek za uložení na recyklační skládce (skládkovné) stavebního odpadu asfaltového bez obsahu dehtu zatříděného do Katalogu odpadů pod kódem 17 03 02</t>
  </si>
  <si>
    <t>1948859030</t>
  </si>
  <si>
    <t>998225111</t>
  </si>
  <si>
    <t>Přesun hmot pro pozemní komunikace s krytem z kamene, monolitickým betonovým nebo živičným</t>
  </si>
  <si>
    <t>375923070</t>
  </si>
  <si>
    <t>721173316</t>
  </si>
  <si>
    <t>Potrubí kanalizační z PVC SN 4 dešťové DN 125</t>
  </si>
  <si>
    <t>1620691405</t>
  </si>
  <si>
    <t>721-1.1</t>
  </si>
  <si>
    <t>Zaústění do stávající kanalizace</t>
  </si>
  <si>
    <t>393955676</t>
  </si>
  <si>
    <t>721242116</t>
  </si>
  <si>
    <t>Lapač střešních splavenin z PP s kulovým kloubem na odtoku DN 125</t>
  </si>
  <si>
    <t>567171251</t>
  </si>
  <si>
    <t>-737141174</t>
  </si>
  <si>
    <t>761</t>
  </si>
  <si>
    <t>Konstrukce prosvětlovací</t>
  </si>
  <si>
    <t>761661071</t>
  </si>
  <si>
    <t>Osazení sklepních světlíků (anglických dvorků) hl přes 1,0 m š přes 1,25 do 1,5 m</t>
  </si>
  <si>
    <t>-2088549518</t>
  </si>
  <si>
    <t>56245256</t>
  </si>
  <si>
    <t>světlík sklepní (anglický dvorek) včetně odvodňovacího prvku recyklovaný polymer rošt z děrovaného plechu 1500x1500x700mm</t>
  </si>
  <si>
    <t>883399921</t>
  </si>
  <si>
    <t>23-M</t>
  </si>
  <si>
    <t>Montáže potrubí</t>
  </si>
  <si>
    <t>230-1</t>
  </si>
  <si>
    <t>Odpojení a zaslepení plynovodn přípojky a demontáž HUP</t>
  </si>
  <si>
    <t>-1869022425</t>
  </si>
  <si>
    <t>043134000</t>
  </si>
  <si>
    <t>Zkoušky zatěžovací</t>
  </si>
  <si>
    <t>759041529</t>
  </si>
  <si>
    <t>90 - Interiér</t>
  </si>
  <si>
    <t>999-INT-1</t>
  </si>
  <si>
    <t>Montáž a osazení interiéru</t>
  </si>
  <si>
    <t>1316177038</t>
  </si>
  <si>
    <t>INT-1</t>
  </si>
  <si>
    <t>Recepční bar 2,55+1,7x0,95 m s dřezem, zadní skříňkou 1,3 m a vrchními policemi 1,7+1,4+1,3 m - provedení dle PD interiéru</t>
  </si>
  <si>
    <t>-921067573</t>
  </si>
  <si>
    <t>INT-2</t>
  </si>
  <si>
    <t>Sestava policových knihoven na stěnu 8,5 m - pro vedení dle PD interiéru</t>
  </si>
  <si>
    <t>1441310468</t>
  </si>
  <si>
    <t>INT-3</t>
  </si>
  <si>
    <t>Pomocné schůdky - provedení dle PD interiéru</t>
  </si>
  <si>
    <t>-1445163039</t>
  </si>
  <si>
    <t>INT-4</t>
  </si>
  <si>
    <t>Knihovny nízké 1,4 m - provedení dle PD interiéru</t>
  </si>
  <si>
    <t>144673091</t>
  </si>
  <si>
    <t>INT-5</t>
  </si>
  <si>
    <t>Podium tříschodové - provedení dle PD interiéru</t>
  </si>
  <si>
    <t>1352745953</t>
  </si>
  <si>
    <t>INT-6</t>
  </si>
  <si>
    <t>Lavice 3,5 m - provedení dle PD interiéru</t>
  </si>
  <si>
    <t>-1666956498</t>
  </si>
  <si>
    <t>INT-7</t>
  </si>
  <si>
    <t>Stolek - provedení dle PD interiéru</t>
  </si>
  <si>
    <t>416952456</t>
  </si>
  <si>
    <t>INT-8</t>
  </si>
  <si>
    <t>Křeslo - provedení dle PD interiéru</t>
  </si>
  <si>
    <t>2143040402</t>
  </si>
  <si>
    <t>INT-9</t>
  </si>
  <si>
    <t>Stolek dvoudílný - provedení dle PD interiéru</t>
  </si>
  <si>
    <t>1282172629</t>
  </si>
  <si>
    <t>INT-10</t>
  </si>
  <si>
    <t>Sestava policových knihoven 11,2 m s pojezdovým žebříkem na závěsu - provedení dle PD interiéru</t>
  </si>
  <si>
    <t>-1183401384</t>
  </si>
  <si>
    <t>INT-11</t>
  </si>
  <si>
    <t>Knihovna 2,8x 2,8 m - provedení dle PD interiéru</t>
  </si>
  <si>
    <t>2042359242</t>
  </si>
  <si>
    <t>INT-12</t>
  </si>
  <si>
    <t>Knihovna 2,36x 2,8 m - provedení dle PD interiéru</t>
  </si>
  <si>
    <t>1596387686</t>
  </si>
  <si>
    <t>INT-13</t>
  </si>
  <si>
    <t>Knihovna 3x1,6 m - provedení dle PD interiéru</t>
  </si>
  <si>
    <t>910464119</t>
  </si>
  <si>
    <t>INT-14</t>
  </si>
  <si>
    <t>Knihovna 2,4x0,95 m - provedení dle PD interiéru</t>
  </si>
  <si>
    <t>889909405</t>
  </si>
  <si>
    <t>INT-15</t>
  </si>
  <si>
    <t>Knihovna 1,85x0,95 m - provedení dle PD interiéru</t>
  </si>
  <si>
    <t>-485522873</t>
  </si>
  <si>
    <t>INT-16</t>
  </si>
  <si>
    <t>Pohovka - provedení dle PD interiéru</t>
  </si>
  <si>
    <t>-1435911525</t>
  </si>
  <si>
    <t>INT-17</t>
  </si>
  <si>
    <t>Počítačový stolek - provedení dle PD interiéru</t>
  </si>
  <si>
    <t>-1127188730</t>
  </si>
  <si>
    <t>INT-18</t>
  </si>
  <si>
    <t>Židle k počítačovému stolku - provedení dle PD interiéru</t>
  </si>
  <si>
    <t>-880201181</t>
  </si>
  <si>
    <t>SEZNAM FIGUR</t>
  </si>
  <si>
    <t>Výměra</t>
  </si>
  <si>
    <t xml:space="preserve"> 1/ 80</t>
  </si>
  <si>
    <t>F25</t>
  </si>
  <si>
    <t>sloupek</t>
  </si>
  <si>
    <t>Způsob výpočtu: počet kusů</t>
  </si>
  <si>
    <t>Použití figury:</t>
  </si>
  <si>
    <t>F26</t>
  </si>
  <si>
    <t>značky</t>
  </si>
  <si>
    <t>nenaceňovat</t>
  </si>
  <si>
    <t>Interiér - nenaceňovat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</si>
</sst>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  <font>
      <b/>
      <sz val="12"/>
      <color rgb="FFFF0000"/>
      <name val="Arial CE"/>
      <charset val="238"/>
    </font>
    <font>
      <b/>
      <sz val="10"/>
      <color rgb="FFFF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topLeftCell="A88" workbookViewId="0">
      <selection activeCell="K110" sqref="K110:AF1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26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8"/>
      <c r="BE5" s="223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27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8"/>
      <c r="BE6" s="224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24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24"/>
      <c r="BS8" s="15" t="s">
        <v>6</v>
      </c>
    </row>
    <row r="9" spans="1:74" ht="14.45" customHeight="1">
      <c r="B9" s="18"/>
      <c r="AR9" s="18"/>
      <c r="BE9" s="224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24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24"/>
      <c r="BS11" s="15" t="s">
        <v>6</v>
      </c>
    </row>
    <row r="12" spans="1:74" ht="6.95" customHeight="1">
      <c r="B12" s="18"/>
      <c r="AR12" s="18"/>
      <c r="BE12" s="224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24"/>
      <c r="BS13" s="15" t="s">
        <v>6</v>
      </c>
    </row>
    <row r="14" spans="1:74" ht="12.75">
      <c r="B14" s="18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5" t="s">
        <v>27</v>
      </c>
      <c r="AN14" s="27" t="s">
        <v>29</v>
      </c>
      <c r="AR14" s="18"/>
      <c r="BE14" s="224"/>
      <c r="BS14" s="15" t="s">
        <v>6</v>
      </c>
    </row>
    <row r="15" spans="1:74" ht="6.95" customHeight="1">
      <c r="B15" s="18"/>
      <c r="AR15" s="18"/>
      <c r="BE15" s="224"/>
      <c r="BS15" s="15" t="s">
        <v>3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24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24"/>
      <c r="BS17" s="15" t="s">
        <v>32</v>
      </c>
    </row>
    <row r="18" spans="2:71" ht="6.95" customHeight="1">
      <c r="B18" s="18"/>
      <c r="AR18" s="18"/>
      <c r="BE18" s="224"/>
      <c r="BS18" s="15" t="s">
        <v>6</v>
      </c>
    </row>
    <row r="19" spans="2:7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224"/>
      <c r="BS19" s="15" t="s">
        <v>6</v>
      </c>
    </row>
    <row r="20" spans="2:7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224"/>
      <c r="BS20" s="15" t="s">
        <v>32</v>
      </c>
    </row>
    <row r="21" spans="2:71" ht="6.95" customHeight="1">
      <c r="B21" s="18"/>
      <c r="AR21" s="18"/>
      <c r="BE21" s="224"/>
    </row>
    <row r="22" spans="2:71" ht="12" customHeight="1">
      <c r="B22" s="18"/>
      <c r="D22" s="25" t="s">
        <v>35</v>
      </c>
      <c r="AR22" s="18"/>
      <c r="BE22" s="224"/>
    </row>
    <row r="23" spans="2:71" ht="16.5" customHeight="1">
      <c r="B23" s="18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8"/>
      <c r="BE23" s="224"/>
    </row>
    <row r="24" spans="2:71" ht="6.95" customHeight="1">
      <c r="B24" s="18"/>
      <c r="AR24" s="18"/>
      <c r="BE24" s="224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24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1">
        <f>ROUND(AG94,2)</f>
        <v>0</v>
      </c>
      <c r="AL26" s="232"/>
      <c r="AM26" s="232"/>
      <c r="AN26" s="232"/>
      <c r="AO26" s="232"/>
      <c r="AR26" s="30"/>
      <c r="BE26" s="224"/>
    </row>
    <row r="27" spans="2:71" s="1" customFormat="1" ht="6.95" customHeight="1">
      <c r="B27" s="30"/>
      <c r="AR27" s="30"/>
      <c r="BE27" s="224"/>
    </row>
    <row r="28" spans="2:71" s="1" customFormat="1" ht="12.75">
      <c r="B28" s="30"/>
      <c r="L28" s="233" t="s">
        <v>37</v>
      </c>
      <c r="M28" s="233"/>
      <c r="N28" s="233"/>
      <c r="O28" s="233"/>
      <c r="P28" s="233"/>
      <c r="W28" s="233" t="s">
        <v>38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39</v>
      </c>
      <c r="AL28" s="233"/>
      <c r="AM28" s="233"/>
      <c r="AN28" s="233"/>
      <c r="AO28" s="233"/>
      <c r="AR28" s="30"/>
      <c r="BE28" s="224"/>
    </row>
    <row r="29" spans="2:71" s="2" customFormat="1" ht="14.45" customHeight="1">
      <c r="B29" s="34"/>
      <c r="D29" s="25" t="s">
        <v>40</v>
      </c>
      <c r="F29" s="25" t="s">
        <v>41</v>
      </c>
      <c r="L29" s="198">
        <v>0.21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4"/>
      <c r="BE29" s="225"/>
    </row>
    <row r="30" spans="2:71" s="2" customFormat="1" ht="14.45" customHeight="1">
      <c r="B30" s="34"/>
      <c r="F30" s="25" t="s">
        <v>42</v>
      </c>
      <c r="L30" s="198">
        <v>0.12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4"/>
      <c r="BE30" s="225"/>
    </row>
    <row r="31" spans="2:71" s="2" customFormat="1" ht="14.45" hidden="1" customHeight="1">
      <c r="B31" s="34"/>
      <c r="F31" s="25" t="s">
        <v>43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4"/>
      <c r="BE31" s="225"/>
    </row>
    <row r="32" spans="2:71" s="2" customFormat="1" ht="14.45" hidden="1" customHeight="1">
      <c r="B32" s="34"/>
      <c r="F32" s="25" t="s">
        <v>44</v>
      </c>
      <c r="L32" s="198">
        <v>0.12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4"/>
      <c r="BE32" s="225"/>
    </row>
    <row r="33" spans="2:57" s="2" customFormat="1" ht="14.45" hidden="1" customHeight="1">
      <c r="B33" s="34"/>
      <c r="F33" s="25" t="s">
        <v>45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4"/>
      <c r="BE33" s="225"/>
    </row>
    <row r="34" spans="2:57" s="1" customFormat="1" ht="6.95" customHeight="1">
      <c r="B34" s="30"/>
      <c r="AR34" s="30"/>
      <c r="BE34" s="224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02" t="s">
        <v>48</v>
      </c>
      <c r="Y35" s="200"/>
      <c r="Z35" s="200"/>
      <c r="AA35" s="200"/>
      <c r="AB35" s="200"/>
      <c r="AC35" s="37"/>
      <c r="AD35" s="37"/>
      <c r="AE35" s="37"/>
      <c r="AF35" s="37"/>
      <c r="AG35" s="37"/>
      <c r="AH35" s="37"/>
      <c r="AI35" s="37"/>
      <c r="AJ35" s="37"/>
      <c r="AK35" s="199">
        <f>SUM(AK26:AK33)</f>
        <v>0</v>
      </c>
      <c r="AL35" s="200"/>
      <c r="AM35" s="200"/>
      <c r="AN35" s="200"/>
      <c r="AO35" s="201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Y662</v>
      </c>
      <c r="AR84" s="46"/>
    </row>
    <row r="85" spans="1:91" s="4" customFormat="1" ht="36.950000000000003" customHeight="1">
      <c r="B85" s="47"/>
      <c r="C85" s="48" t="s">
        <v>16</v>
      </c>
      <c r="L85" s="234" t="str">
        <f>K6</f>
        <v>Stavební úpravy knihovny a IC Města Hranice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Hranice</v>
      </c>
      <c r="AI87" s="25" t="s">
        <v>22</v>
      </c>
      <c r="AM87" s="210" t="str">
        <f>IF(AN8= "","",AN8)</f>
        <v>2. 3. 2024</v>
      </c>
      <c r="AN87" s="210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Město Hranice u Aše</v>
      </c>
      <c r="AI89" s="25" t="s">
        <v>30</v>
      </c>
      <c r="AM89" s="211" t="str">
        <f>IF(E17="","",E17)</f>
        <v>ing.Volný Martin</v>
      </c>
      <c r="AN89" s="212"/>
      <c r="AO89" s="212"/>
      <c r="AP89" s="212"/>
      <c r="AR89" s="30"/>
      <c r="AS89" s="216" t="s">
        <v>56</v>
      </c>
      <c r="AT89" s="217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211" t="str">
        <f>IF(E20="","",E20)</f>
        <v>Milan Hájek</v>
      </c>
      <c r="AN90" s="212"/>
      <c r="AO90" s="212"/>
      <c r="AP90" s="212"/>
      <c r="AR90" s="30"/>
      <c r="AS90" s="218"/>
      <c r="AT90" s="219"/>
      <c r="BD90" s="54"/>
    </row>
    <row r="91" spans="1:91" s="1" customFormat="1" ht="10.9" customHeight="1">
      <c r="B91" s="30"/>
      <c r="AR91" s="30"/>
      <c r="AS91" s="218"/>
      <c r="AT91" s="219"/>
      <c r="BD91" s="54"/>
    </row>
    <row r="92" spans="1:91" s="1" customFormat="1" ht="29.25" customHeight="1">
      <c r="B92" s="30"/>
      <c r="C92" s="236" t="s">
        <v>57</v>
      </c>
      <c r="D92" s="206"/>
      <c r="E92" s="206"/>
      <c r="F92" s="206"/>
      <c r="G92" s="206"/>
      <c r="H92" s="55"/>
      <c r="I92" s="213" t="s">
        <v>58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5" t="s">
        <v>59</v>
      </c>
      <c r="AH92" s="206"/>
      <c r="AI92" s="206"/>
      <c r="AJ92" s="206"/>
      <c r="AK92" s="206"/>
      <c r="AL92" s="206"/>
      <c r="AM92" s="206"/>
      <c r="AN92" s="213" t="s">
        <v>60</v>
      </c>
      <c r="AO92" s="206"/>
      <c r="AP92" s="214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22">
        <f>ROUND(AG95,2)</f>
        <v>0</v>
      </c>
      <c r="AH94" s="222"/>
      <c r="AI94" s="222"/>
      <c r="AJ94" s="222"/>
      <c r="AK94" s="222"/>
      <c r="AL94" s="222"/>
      <c r="AM94" s="222"/>
      <c r="AN94" s="220">
        <f t="shared" ref="AN94:AN110" si="0">SUM(AG94,AT94)</f>
        <v>0</v>
      </c>
      <c r="AO94" s="220"/>
      <c r="AP94" s="220"/>
      <c r="AQ94" s="65" t="s">
        <v>1</v>
      </c>
      <c r="AR94" s="61"/>
      <c r="AS94" s="66">
        <f>ROUND(AS95,2)</f>
        <v>0</v>
      </c>
      <c r="AT94" s="67">
        <f t="shared" ref="AT94:AT110" si="1"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6" customFormat="1" ht="16.5" customHeight="1">
      <c r="B95" s="72"/>
      <c r="C95" s="73"/>
      <c r="D95" s="237" t="s">
        <v>80</v>
      </c>
      <c r="E95" s="237"/>
      <c r="F95" s="237"/>
      <c r="G95" s="237"/>
      <c r="H95" s="237"/>
      <c r="I95" s="74"/>
      <c r="J95" s="237" t="s">
        <v>81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07">
        <f>ROUND(AG96+AG97+SUM(AG103:AG110),2)</f>
        <v>0</v>
      </c>
      <c r="AH95" s="208"/>
      <c r="AI95" s="208"/>
      <c r="AJ95" s="208"/>
      <c r="AK95" s="208"/>
      <c r="AL95" s="208"/>
      <c r="AM95" s="208"/>
      <c r="AN95" s="215">
        <f t="shared" si="0"/>
        <v>0</v>
      </c>
      <c r="AO95" s="208"/>
      <c r="AP95" s="208"/>
      <c r="AQ95" s="75" t="s">
        <v>82</v>
      </c>
      <c r="AR95" s="72"/>
      <c r="AS95" s="76">
        <f>ROUND(AS96+AS97+SUM(AS103:AS110),2)</f>
        <v>0</v>
      </c>
      <c r="AT95" s="77">
        <f t="shared" si="1"/>
        <v>0</v>
      </c>
      <c r="AU95" s="78">
        <f>ROUND(AU96+AU97+SUM(AU103:AU110),5)</f>
        <v>0</v>
      </c>
      <c r="AV95" s="77">
        <f>ROUND(AZ95*L29,2)</f>
        <v>0</v>
      </c>
      <c r="AW95" s="77">
        <f>ROUND(BA95*L30,2)</f>
        <v>0</v>
      </c>
      <c r="AX95" s="77">
        <f>ROUND(BB95*L29,2)</f>
        <v>0</v>
      </c>
      <c r="AY95" s="77">
        <f>ROUND(BC95*L30,2)</f>
        <v>0</v>
      </c>
      <c r="AZ95" s="77">
        <f>ROUND(AZ96+AZ97+SUM(AZ103:AZ110),2)</f>
        <v>0</v>
      </c>
      <c r="BA95" s="77">
        <f>ROUND(BA96+BA97+SUM(BA103:BA110),2)</f>
        <v>0</v>
      </c>
      <c r="BB95" s="77">
        <f>ROUND(BB96+BB97+SUM(BB103:BB110),2)</f>
        <v>0</v>
      </c>
      <c r="BC95" s="77">
        <f>ROUND(BC96+BC97+SUM(BC103:BC110),2)</f>
        <v>0</v>
      </c>
      <c r="BD95" s="79">
        <f>ROUND(BD96+BD97+SUM(BD103:BD110),2)</f>
        <v>0</v>
      </c>
      <c r="BS95" s="80" t="s">
        <v>75</v>
      </c>
      <c r="BT95" s="80" t="s">
        <v>80</v>
      </c>
      <c r="BU95" s="80" t="s">
        <v>77</v>
      </c>
      <c r="BV95" s="80" t="s">
        <v>78</v>
      </c>
      <c r="BW95" s="80" t="s">
        <v>83</v>
      </c>
      <c r="BX95" s="80" t="s">
        <v>4</v>
      </c>
      <c r="CL95" s="80" t="s">
        <v>1</v>
      </c>
      <c r="CM95" s="80" t="s">
        <v>84</v>
      </c>
    </row>
    <row r="96" spans="1:91" s="3" customFormat="1" ht="16.5" customHeight="1">
      <c r="A96" s="81" t="s">
        <v>85</v>
      </c>
      <c r="B96" s="46"/>
      <c r="C96" s="13"/>
      <c r="D96" s="13"/>
      <c r="E96" s="221" t="s">
        <v>86</v>
      </c>
      <c r="F96" s="221"/>
      <c r="G96" s="221"/>
      <c r="H96" s="221"/>
      <c r="I96" s="221"/>
      <c r="J96" s="13"/>
      <c r="K96" s="221" t="s">
        <v>87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194">
        <f>'00 - VRN'!J32</f>
        <v>0</v>
      </c>
      <c r="AH96" s="195"/>
      <c r="AI96" s="195"/>
      <c r="AJ96" s="195"/>
      <c r="AK96" s="195"/>
      <c r="AL96" s="195"/>
      <c r="AM96" s="195"/>
      <c r="AN96" s="194">
        <f t="shared" si="0"/>
        <v>0</v>
      </c>
      <c r="AO96" s="195"/>
      <c r="AP96" s="195"/>
      <c r="AQ96" s="82" t="s">
        <v>88</v>
      </c>
      <c r="AR96" s="46"/>
      <c r="AS96" s="83">
        <v>0</v>
      </c>
      <c r="AT96" s="84">
        <f t="shared" si="1"/>
        <v>0</v>
      </c>
      <c r="AU96" s="85">
        <f>'00 - VRN'!P121</f>
        <v>0</v>
      </c>
      <c r="AV96" s="84">
        <f>'00 - VRN'!J35</f>
        <v>0</v>
      </c>
      <c r="AW96" s="84">
        <f>'00 - VRN'!J36</f>
        <v>0</v>
      </c>
      <c r="AX96" s="84">
        <f>'00 - VRN'!J37</f>
        <v>0</v>
      </c>
      <c r="AY96" s="84">
        <f>'00 - VRN'!J38</f>
        <v>0</v>
      </c>
      <c r="AZ96" s="84">
        <f>'00 - VRN'!F35</f>
        <v>0</v>
      </c>
      <c r="BA96" s="84">
        <f>'00 - VRN'!F36</f>
        <v>0</v>
      </c>
      <c r="BB96" s="84">
        <f>'00 - VRN'!F37</f>
        <v>0</v>
      </c>
      <c r="BC96" s="84">
        <f>'00 - VRN'!F38</f>
        <v>0</v>
      </c>
      <c r="BD96" s="86">
        <f>'00 - VRN'!F39</f>
        <v>0</v>
      </c>
      <c r="BT96" s="23" t="s">
        <v>84</v>
      </c>
      <c r="BV96" s="23" t="s">
        <v>78</v>
      </c>
      <c r="BW96" s="23" t="s">
        <v>89</v>
      </c>
      <c r="BX96" s="23" t="s">
        <v>83</v>
      </c>
      <c r="CL96" s="23" t="s">
        <v>1</v>
      </c>
    </row>
    <row r="97" spans="1:90" s="3" customFormat="1" ht="16.5" customHeight="1">
      <c r="B97" s="46"/>
      <c r="C97" s="13"/>
      <c r="D97" s="13"/>
      <c r="E97" s="221" t="s">
        <v>90</v>
      </c>
      <c r="F97" s="221"/>
      <c r="G97" s="221"/>
      <c r="H97" s="221"/>
      <c r="I97" s="221"/>
      <c r="J97" s="13"/>
      <c r="K97" s="221" t="s">
        <v>91</v>
      </c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09">
        <f>ROUND(SUM(AG98:AG102),2)</f>
        <v>0</v>
      </c>
      <c r="AH97" s="195"/>
      <c r="AI97" s="195"/>
      <c r="AJ97" s="195"/>
      <c r="AK97" s="195"/>
      <c r="AL97" s="195"/>
      <c r="AM97" s="195"/>
      <c r="AN97" s="194">
        <f t="shared" si="0"/>
        <v>0</v>
      </c>
      <c r="AO97" s="195"/>
      <c r="AP97" s="195"/>
      <c r="AQ97" s="82" t="s">
        <v>88</v>
      </c>
      <c r="AR97" s="46"/>
      <c r="AS97" s="83">
        <f>ROUND(SUM(AS98:AS102),2)</f>
        <v>0</v>
      </c>
      <c r="AT97" s="84">
        <f t="shared" si="1"/>
        <v>0</v>
      </c>
      <c r="AU97" s="85">
        <f>ROUND(SUM(AU98:AU102),5)</f>
        <v>0</v>
      </c>
      <c r="AV97" s="84">
        <f>ROUND(AZ97*L29,2)</f>
        <v>0</v>
      </c>
      <c r="AW97" s="84">
        <f>ROUND(BA97*L30,2)</f>
        <v>0</v>
      </c>
      <c r="AX97" s="84">
        <f>ROUND(BB97*L29,2)</f>
        <v>0</v>
      </c>
      <c r="AY97" s="84">
        <f>ROUND(BC97*L30,2)</f>
        <v>0</v>
      </c>
      <c r="AZ97" s="84">
        <f>ROUND(SUM(AZ98:AZ102),2)</f>
        <v>0</v>
      </c>
      <c r="BA97" s="84">
        <f>ROUND(SUM(BA98:BA102),2)</f>
        <v>0</v>
      </c>
      <c r="BB97" s="84">
        <f>ROUND(SUM(BB98:BB102),2)</f>
        <v>0</v>
      </c>
      <c r="BC97" s="84">
        <f>ROUND(SUM(BC98:BC102),2)</f>
        <v>0</v>
      </c>
      <c r="BD97" s="86">
        <f>ROUND(SUM(BD98:BD102),2)</f>
        <v>0</v>
      </c>
      <c r="BS97" s="23" t="s">
        <v>75</v>
      </c>
      <c r="BT97" s="23" t="s">
        <v>84</v>
      </c>
      <c r="BU97" s="23" t="s">
        <v>77</v>
      </c>
      <c r="BV97" s="23" t="s">
        <v>78</v>
      </c>
      <c r="BW97" s="23" t="s">
        <v>92</v>
      </c>
      <c r="BX97" s="23" t="s">
        <v>83</v>
      </c>
      <c r="CL97" s="23" t="s">
        <v>1</v>
      </c>
    </row>
    <row r="98" spans="1:90" s="3" customFormat="1" ht="16.5" customHeight="1">
      <c r="A98" s="81" t="s">
        <v>85</v>
      </c>
      <c r="B98" s="46"/>
      <c r="C98" s="13"/>
      <c r="D98" s="13"/>
      <c r="E98" s="13"/>
      <c r="F98" s="221" t="s">
        <v>93</v>
      </c>
      <c r="G98" s="221"/>
      <c r="H98" s="221"/>
      <c r="I98" s="221"/>
      <c r="J98" s="221"/>
      <c r="K98" s="13"/>
      <c r="L98" s="221" t="s">
        <v>94</v>
      </c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194">
        <f>'10-1 - 1PP'!J34</f>
        <v>0</v>
      </c>
      <c r="AH98" s="195"/>
      <c r="AI98" s="195"/>
      <c r="AJ98" s="195"/>
      <c r="AK98" s="195"/>
      <c r="AL98" s="195"/>
      <c r="AM98" s="195"/>
      <c r="AN98" s="194">
        <f t="shared" si="0"/>
        <v>0</v>
      </c>
      <c r="AO98" s="195"/>
      <c r="AP98" s="195"/>
      <c r="AQ98" s="82" t="s">
        <v>88</v>
      </c>
      <c r="AR98" s="46"/>
      <c r="AS98" s="83">
        <v>0</v>
      </c>
      <c r="AT98" s="84">
        <f t="shared" si="1"/>
        <v>0</v>
      </c>
      <c r="AU98" s="85">
        <f>'10-1 - 1PP'!P144</f>
        <v>0</v>
      </c>
      <c r="AV98" s="84">
        <f>'10-1 - 1PP'!J37</f>
        <v>0</v>
      </c>
      <c r="AW98" s="84">
        <f>'10-1 - 1PP'!J38</f>
        <v>0</v>
      </c>
      <c r="AX98" s="84">
        <f>'10-1 - 1PP'!J39</f>
        <v>0</v>
      </c>
      <c r="AY98" s="84">
        <f>'10-1 - 1PP'!J40</f>
        <v>0</v>
      </c>
      <c r="AZ98" s="84">
        <f>'10-1 - 1PP'!F37</f>
        <v>0</v>
      </c>
      <c r="BA98" s="84">
        <f>'10-1 - 1PP'!F38</f>
        <v>0</v>
      </c>
      <c r="BB98" s="84">
        <f>'10-1 - 1PP'!F39</f>
        <v>0</v>
      </c>
      <c r="BC98" s="84">
        <f>'10-1 - 1PP'!F40</f>
        <v>0</v>
      </c>
      <c r="BD98" s="86">
        <f>'10-1 - 1PP'!F41</f>
        <v>0</v>
      </c>
      <c r="BT98" s="23" t="s">
        <v>95</v>
      </c>
      <c r="BV98" s="23" t="s">
        <v>78</v>
      </c>
      <c r="BW98" s="23" t="s">
        <v>96</v>
      </c>
      <c r="BX98" s="23" t="s">
        <v>92</v>
      </c>
      <c r="CL98" s="23" t="s">
        <v>1</v>
      </c>
    </row>
    <row r="99" spans="1:90" s="3" customFormat="1" ht="16.5" customHeight="1">
      <c r="A99" s="81" t="s">
        <v>85</v>
      </c>
      <c r="B99" s="46"/>
      <c r="C99" s="13"/>
      <c r="D99" s="13"/>
      <c r="E99" s="13"/>
      <c r="F99" s="221" t="s">
        <v>97</v>
      </c>
      <c r="G99" s="221"/>
      <c r="H99" s="221"/>
      <c r="I99" s="221"/>
      <c r="J99" s="221"/>
      <c r="K99" s="13"/>
      <c r="L99" s="221" t="s">
        <v>98</v>
      </c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194">
        <f>'10-2 - 1NP'!J34</f>
        <v>0</v>
      </c>
      <c r="AH99" s="195"/>
      <c r="AI99" s="195"/>
      <c r="AJ99" s="195"/>
      <c r="AK99" s="195"/>
      <c r="AL99" s="195"/>
      <c r="AM99" s="195"/>
      <c r="AN99" s="194">
        <f t="shared" si="0"/>
        <v>0</v>
      </c>
      <c r="AO99" s="195"/>
      <c r="AP99" s="195"/>
      <c r="AQ99" s="82" t="s">
        <v>88</v>
      </c>
      <c r="AR99" s="46"/>
      <c r="AS99" s="83">
        <v>0</v>
      </c>
      <c r="AT99" s="84">
        <f t="shared" si="1"/>
        <v>0</v>
      </c>
      <c r="AU99" s="85">
        <f>'10-2 - 1NP'!P142</f>
        <v>0</v>
      </c>
      <c r="AV99" s="84">
        <f>'10-2 - 1NP'!J37</f>
        <v>0</v>
      </c>
      <c r="AW99" s="84">
        <f>'10-2 - 1NP'!J38</f>
        <v>0</v>
      </c>
      <c r="AX99" s="84">
        <f>'10-2 - 1NP'!J39</f>
        <v>0</v>
      </c>
      <c r="AY99" s="84">
        <f>'10-2 - 1NP'!J40</f>
        <v>0</v>
      </c>
      <c r="AZ99" s="84">
        <f>'10-2 - 1NP'!F37</f>
        <v>0</v>
      </c>
      <c r="BA99" s="84">
        <f>'10-2 - 1NP'!F38</f>
        <v>0</v>
      </c>
      <c r="BB99" s="84">
        <f>'10-2 - 1NP'!F39</f>
        <v>0</v>
      </c>
      <c r="BC99" s="84">
        <f>'10-2 - 1NP'!F40</f>
        <v>0</v>
      </c>
      <c r="BD99" s="86">
        <f>'10-2 - 1NP'!F41</f>
        <v>0</v>
      </c>
      <c r="BT99" s="23" t="s">
        <v>95</v>
      </c>
      <c r="BV99" s="23" t="s">
        <v>78</v>
      </c>
      <c r="BW99" s="23" t="s">
        <v>99</v>
      </c>
      <c r="BX99" s="23" t="s">
        <v>92</v>
      </c>
      <c r="CL99" s="23" t="s">
        <v>1</v>
      </c>
    </row>
    <row r="100" spans="1:90" s="3" customFormat="1" ht="16.5" customHeight="1">
      <c r="A100" s="81" t="s">
        <v>85</v>
      </c>
      <c r="B100" s="46"/>
      <c r="C100" s="13"/>
      <c r="D100" s="13"/>
      <c r="E100" s="13"/>
      <c r="F100" s="221" t="s">
        <v>100</v>
      </c>
      <c r="G100" s="221"/>
      <c r="H100" s="221"/>
      <c r="I100" s="221"/>
      <c r="J100" s="221"/>
      <c r="K100" s="13"/>
      <c r="L100" s="221" t="s">
        <v>101</v>
      </c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194">
        <f>'10-3 - 2NP'!J34</f>
        <v>0</v>
      </c>
      <c r="AH100" s="195"/>
      <c r="AI100" s="195"/>
      <c r="AJ100" s="195"/>
      <c r="AK100" s="195"/>
      <c r="AL100" s="195"/>
      <c r="AM100" s="195"/>
      <c r="AN100" s="194">
        <f t="shared" si="0"/>
        <v>0</v>
      </c>
      <c r="AO100" s="195"/>
      <c r="AP100" s="195"/>
      <c r="AQ100" s="82" t="s">
        <v>88</v>
      </c>
      <c r="AR100" s="46"/>
      <c r="AS100" s="83">
        <v>0</v>
      </c>
      <c r="AT100" s="84">
        <f t="shared" si="1"/>
        <v>0</v>
      </c>
      <c r="AU100" s="85">
        <f>'10-3 - 2NP'!P140</f>
        <v>0</v>
      </c>
      <c r="AV100" s="84">
        <f>'10-3 - 2NP'!J37</f>
        <v>0</v>
      </c>
      <c r="AW100" s="84">
        <f>'10-3 - 2NP'!J38</f>
        <v>0</v>
      </c>
      <c r="AX100" s="84">
        <f>'10-3 - 2NP'!J39</f>
        <v>0</v>
      </c>
      <c r="AY100" s="84">
        <f>'10-3 - 2NP'!J40</f>
        <v>0</v>
      </c>
      <c r="AZ100" s="84">
        <f>'10-3 - 2NP'!F37</f>
        <v>0</v>
      </c>
      <c r="BA100" s="84">
        <f>'10-3 - 2NP'!F38</f>
        <v>0</v>
      </c>
      <c r="BB100" s="84">
        <f>'10-3 - 2NP'!F39</f>
        <v>0</v>
      </c>
      <c r="BC100" s="84">
        <f>'10-3 - 2NP'!F40</f>
        <v>0</v>
      </c>
      <c r="BD100" s="86">
        <f>'10-3 - 2NP'!F41</f>
        <v>0</v>
      </c>
      <c r="BT100" s="23" t="s">
        <v>95</v>
      </c>
      <c r="BV100" s="23" t="s">
        <v>78</v>
      </c>
      <c r="BW100" s="23" t="s">
        <v>102</v>
      </c>
      <c r="BX100" s="23" t="s">
        <v>92</v>
      </c>
      <c r="CL100" s="23" t="s">
        <v>1</v>
      </c>
    </row>
    <row r="101" spans="1:90" s="3" customFormat="1" ht="16.5" customHeight="1">
      <c r="A101" s="81" t="s">
        <v>85</v>
      </c>
      <c r="B101" s="46"/>
      <c r="C101" s="13"/>
      <c r="D101" s="13"/>
      <c r="E101" s="13"/>
      <c r="F101" s="221" t="s">
        <v>103</v>
      </c>
      <c r="G101" s="221"/>
      <c r="H101" s="221"/>
      <c r="I101" s="221"/>
      <c r="J101" s="221"/>
      <c r="K101" s="13"/>
      <c r="L101" s="221" t="s">
        <v>104</v>
      </c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194">
        <f>'10-5 - Střecha'!J34</f>
        <v>0</v>
      </c>
      <c r="AH101" s="195"/>
      <c r="AI101" s="195"/>
      <c r="AJ101" s="195"/>
      <c r="AK101" s="195"/>
      <c r="AL101" s="195"/>
      <c r="AM101" s="195"/>
      <c r="AN101" s="194">
        <f t="shared" si="0"/>
        <v>0</v>
      </c>
      <c r="AO101" s="195"/>
      <c r="AP101" s="195"/>
      <c r="AQ101" s="82" t="s">
        <v>88</v>
      </c>
      <c r="AR101" s="46"/>
      <c r="AS101" s="83">
        <v>0</v>
      </c>
      <c r="AT101" s="84">
        <f t="shared" si="1"/>
        <v>0</v>
      </c>
      <c r="AU101" s="85">
        <f>'10-5 - Střecha'!P133</f>
        <v>0</v>
      </c>
      <c r="AV101" s="84">
        <f>'10-5 - Střecha'!J37</f>
        <v>0</v>
      </c>
      <c r="AW101" s="84">
        <f>'10-5 - Střecha'!J38</f>
        <v>0</v>
      </c>
      <c r="AX101" s="84">
        <f>'10-5 - Střecha'!J39</f>
        <v>0</v>
      </c>
      <c r="AY101" s="84">
        <f>'10-5 - Střecha'!J40</f>
        <v>0</v>
      </c>
      <c r="AZ101" s="84">
        <f>'10-5 - Střecha'!F37</f>
        <v>0</v>
      </c>
      <c r="BA101" s="84">
        <f>'10-5 - Střecha'!F38</f>
        <v>0</v>
      </c>
      <c r="BB101" s="84">
        <f>'10-5 - Střecha'!F39</f>
        <v>0</v>
      </c>
      <c r="BC101" s="84">
        <f>'10-5 - Střecha'!F40</f>
        <v>0</v>
      </c>
      <c r="BD101" s="86">
        <f>'10-5 - Střecha'!F41</f>
        <v>0</v>
      </c>
      <c r="BT101" s="23" t="s">
        <v>95</v>
      </c>
      <c r="BV101" s="23" t="s">
        <v>78</v>
      </c>
      <c r="BW101" s="23" t="s">
        <v>105</v>
      </c>
      <c r="BX101" s="23" t="s">
        <v>92</v>
      </c>
      <c r="CL101" s="23" t="s">
        <v>1</v>
      </c>
    </row>
    <row r="102" spans="1:90" s="3" customFormat="1" ht="16.5" customHeight="1">
      <c r="A102" s="81" t="s">
        <v>85</v>
      </c>
      <c r="B102" s="46"/>
      <c r="C102" s="13"/>
      <c r="D102" s="13"/>
      <c r="E102" s="13"/>
      <c r="F102" s="221" t="s">
        <v>106</v>
      </c>
      <c r="G102" s="221"/>
      <c r="H102" s="221"/>
      <c r="I102" s="221"/>
      <c r="J102" s="221"/>
      <c r="K102" s="13"/>
      <c r="L102" s="221" t="s">
        <v>107</v>
      </c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194">
        <f>'10-6 - Zateplení'!J34</f>
        <v>0</v>
      </c>
      <c r="AH102" s="195"/>
      <c r="AI102" s="195"/>
      <c r="AJ102" s="195"/>
      <c r="AK102" s="195"/>
      <c r="AL102" s="195"/>
      <c r="AM102" s="195"/>
      <c r="AN102" s="194">
        <f t="shared" si="0"/>
        <v>0</v>
      </c>
      <c r="AO102" s="195"/>
      <c r="AP102" s="195"/>
      <c r="AQ102" s="82" t="s">
        <v>88</v>
      </c>
      <c r="AR102" s="46"/>
      <c r="AS102" s="83">
        <v>0</v>
      </c>
      <c r="AT102" s="84">
        <f t="shared" si="1"/>
        <v>0</v>
      </c>
      <c r="AU102" s="85">
        <f>'10-6 - Zateplení'!P134</f>
        <v>0</v>
      </c>
      <c r="AV102" s="84">
        <f>'10-6 - Zateplení'!J37</f>
        <v>0</v>
      </c>
      <c r="AW102" s="84">
        <f>'10-6 - Zateplení'!J38</f>
        <v>0</v>
      </c>
      <c r="AX102" s="84">
        <f>'10-6 - Zateplení'!J39</f>
        <v>0</v>
      </c>
      <c r="AY102" s="84">
        <f>'10-6 - Zateplení'!J40</f>
        <v>0</v>
      </c>
      <c r="AZ102" s="84">
        <f>'10-6 - Zateplení'!F37</f>
        <v>0</v>
      </c>
      <c r="BA102" s="84">
        <f>'10-6 - Zateplení'!F38</f>
        <v>0</v>
      </c>
      <c r="BB102" s="84">
        <f>'10-6 - Zateplení'!F39</f>
        <v>0</v>
      </c>
      <c r="BC102" s="84">
        <f>'10-6 - Zateplení'!F40</f>
        <v>0</v>
      </c>
      <c r="BD102" s="86">
        <f>'10-6 - Zateplení'!F41</f>
        <v>0</v>
      </c>
      <c r="BT102" s="23" t="s">
        <v>95</v>
      </c>
      <c r="BV102" s="23" t="s">
        <v>78</v>
      </c>
      <c r="BW102" s="23" t="s">
        <v>108</v>
      </c>
      <c r="BX102" s="23" t="s">
        <v>92</v>
      </c>
      <c r="CL102" s="23" t="s">
        <v>1</v>
      </c>
    </row>
    <row r="103" spans="1:90" s="3" customFormat="1" ht="16.5" customHeight="1">
      <c r="A103" s="81" t="s">
        <v>85</v>
      </c>
      <c r="B103" s="46"/>
      <c r="C103" s="13"/>
      <c r="D103" s="13"/>
      <c r="E103" s="221" t="s">
        <v>109</v>
      </c>
      <c r="F103" s="221"/>
      <c r="G103" s="221"/>
      <c r="H103" s="221"/>
      <c r="I103" s="221"/>
      <c r="J103" s="13"/>
      <c r="K103" s="221" t="s">
        <v>110</v>
      </c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194">
        <f>'20 - Elektroinstalace'!J32</f>
        <v>0</v>
      </c>
      <c r="AH103" s="195"/>
      <c r="AI103" s="195"/>
      <c r="AJ103" s="195"/>
      <c r="AK103" s="195"/>
      <c r="AL103" s="195"/>
      <c r="AM103" s="195"/>
      <c r="AN103" s="194">
        <f t="shared" si="0"/>
        <v>0</v>
      </c>
      <c r="AO103" s="195"/>
      <c r="AP103" s="195"/>
      <c r="AQ103" s="82" t="s">
        <v>88</v>
      </c>
      <c r="AR103" s="46"/>
      <c r="AS103" s="83">
        <v>0</v>
      </c>
      <c r="AT103" s="84">
        <f t="shared" si="1"/>
        <v>0</v>
      </c>
      <c r="AU103" s="85">
        <f>'20 - Elektroinstalace'!P125</f>
        <v>0</v>
      </c>
      <c r="AV103" s="84">
        <f>'20 - Elektroinstalace'!J35</f>
        <v>0</v>
      </c>
      <c r="AW103" s="84">
        <f>'20 - Elektroinstalace'!J36</f>
        <v>0</v>
      </c>
      <c r="AX103" s="84">
        <f>'20 - Elektroinstalace'!J37</f>
        <v>0</v>
      </c>
      <c r="AY103" s="84">
        <f>'20 - Elektroinstalace'!J38</f>
        <v>0</v>
      </c>
      <c r="AZ103" s="84">
        <f>'20 - Elektroinstalace'!F35</f>
        <v>0</v>
      </c>
      <c r="BA103" s="84">
        <f>'20 - Elektroinstalace'!F36</f>
        <v>0</v>
      </c>
      <c r="BB103" s="84">
        <f>'20 - Elektroinstalace'!F37</f>
        <v>0</v>
      </c>
      <c r="BC103" s="84">
        <f>'20 - Elektroinstalace'!F38</f>
        <v>0</v>
      </c>
      <c r="BD103" s="86">
        <f>'20 - Elektroinstalace'!F39</f>
        <v>0</v>
      </c>
      <c r="BT103" s="23" t="s">
        <v>84</v>
      </c>
      <c r="BV103" s="23" t="s">
        <v>78</v>
      </c>
      <c r="BW103" s="23" t="s">
        <v>111</v>
      </c>
      <c r="BX103" s="23" t="s">
        <v>83</v>
      </c>
      <c r="CL103" s="23" t="s">
        <v>1</v>
      </c>
    </row>
    <row r="104" spans="1:90" s="3" customFormat="1" ht="16.5" customHeight="1">
      <c r="A104" s="81" t="s">
        <v>85</v>
      </c>
      <c r="B104" s="46"/>
      <c r="C104" s="13"/>
      <c r="D104" s="13"/>
      <c r="E104" s="221" t="s">
        <v>112</v>
      </c>
      <c r="F104" s="221"/>
      <c r="G104" s="221"/>
      <c r="H104" s="221"/>
      <c r="I104" s="221"/>
      <c r="J104" s="13"/>
      <c r="K104" s="221" t="s">
        <v>113</v>
      </c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194">
        <f>'30 - Slaboproud'!J32</f>
        <v>0</v>
      </c>
      <c r="AH104" s="195"/>
      <c r="AI104" s="195"/>
      <c r="AJ104" s="195"/>
      <c r="AK104" s="195"/>
      <c r="AL104" s="195"/>
      <c r="AM104" s="195"/>
      <c r="AN104" s="194">
        <f t="shared" si="0"/>
        <v>0</v>
      </c>
      <c r="AO104" s="195"/>
      <c r="AP104" s="195"/>
      <c r="AQ104" s="82" t="s">
        <v>88</v>
      </c>
      <c r="AR104" s="46"/>
      <c r="AS104" s="83">
        <v>0</v>
      </c>
      <c r="AT104" s="84">
        <f t="shared" si="1"/>
        <v>0</v>
      </c>
      <c r="AU104" s="85">
        <f>'30 - Slaboproud'!P122</f>
        <v>0</v>
      </c>
      <c r="AV104" s="84">
        <f>'30 - Slaboproud'!J35</f>
        <v>0</v>
      </c>
      <c r="AW104" s="84">
        <f>'30 - Slaboproud'!J36</f>
        <v>0</v>
      </c>
      <c r="AX104" s="84">
        <f>'30 - Slaboproud'!J37</f>
        <v>0</v>
      </c>
      <c r="AY104" s="84">
        <f>'30 - Slaboproud'!J38</f>
        <v>0</v>
      </c>
      <c r="AZ104" s="84">
        <f>'30 - Slaboproud'!F35</f>
        <v>0</v>
      </c>
      <c r="BA104" s="84">
        <f>'30 - Slaboproud'!F36</f>
        <v>0</v>
      </c>
      <c r="BB104" s="84">
        <f>'30 - Slaboproud'!F37</f>
        <v>0</v>
      </c>
      <c r="BC104" s="84">
        <f>'30 - Slaboproud'!F38</f>
        <v>0</v>
      </c>
      <c r="BD104" s="86">
        <f>'30 - Slaboproud'!F39</f>
        <v>0</v>
      </c>
      <c r="BT104" s="23" t="s">
        <v>84</v>
      </c>
      <c r="BV104" s="23" t="s">
        <v>78</v>
      </c>
      <c r="BW104" s="23" t="s">
        <v>114</v>
      </c>
      <c r="BX104" s="23" t="s">
        <v>83</v>
      </c>
      <c r="CL104" s="23" t="s">
        <v>1</v>
      </c>
    </row>
    <row r="105" spans="1:90" s="3" customFormat="1" ht="16.5" customHeight="1">
      <c r="A105" s="81" t="s">
        <v>85</v>
      </c>
      <c r="B105" s="46"/>
      <c r="C105" s="13"/>
      <c r="D105" s="13"/>
      <c r="E105" s="221" t="s">
        <v>115</v>
      </c>
      <c r="F105" s="221"/>
      <c r="G105" s="221"/>
      <c r="H105" s="221"/>
      <c r="I105" s="221"/>
      <c r="J105" s="13"/>
      <c r="K105" s="221" t="s">
        <v>116</v>
      </c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194">
        <f>'40 - Teplovodní přípojka'!J32</f>
        <v>0</v>
      </c>
      <c r="AH105" s="195"/>
      <c r="AI105" s="195"/>
      <c r="AJ105" s="195"/>
      <c r="AK105" s="195"/>
      <c r="AL105" s="195"/>
      <c r="AM105" s="195"/>
      <c r="AN105" s="194">
        <f t="shared" si="0"/>
        <v>0</v>
      </c>
      <c r="AO105" s="195"/>
      <c r="AP105" s="195"/>
      <c r="AQ105" s="82" t="s">
        <v>88</v>
      </c>
      <c r="AR105" s="46"/>
      <c r="AS105" s="83">
        <v>0</v>
      </c>
      <c r="AT105" s="84">
        <f t="shared" si="1"/>
        <v>0</v>
      </c>
      <c r="AU105" s="85">
        <f>'40 - Teplovodní přípojka'!P129</f>
        <v>0</v>
      </c>
      <c r="AV105" s="84">
        <f>'40 - Teplovodní přípojka'!J35</f>
        <v>0</v>
      </c>
      <c r="AW105" s="84">
        <f>'40 - Teplovodní přípojka'!J36</f>
        <v>0</v>
      </c>
      <c r="AX105" s="84">
        <f>'40 - Teplovodní přípojka'!J37</f>
        <v>0</v>
      </c>
      <c r="AY105" s="84">
        <f>'40 - Teplovodní přípojka'!J38</f>
        <v>0</v>
      </c>
      <c r="AZ105" s="84">
        <f>'40 - Teplovodní přípojka'!F35</f>
        <v>0</v>
      </c>
      <c r="BA105" s="84">
        <f>'40 - Teplovodní přípojka'!F36</f>
        <v>0</v>
      </c>
      <c r="BB105" s="84">
        <f>'40 - Teplovodní přípojka'!F37</f>
        <v>0</v>
      </c>
      <c r="BC105" s="84">
        <f>'40 - Teplovodní přípojka'!F38</f>
        <v>0</v>
      </c>
      <c r="BD105" s="86">
        <f>'40 - Teplovodní přípojka'!F39</f>
        <v>0</v>
      </c>
      <c r="BT105" s="23" t="s">
        <v>84</v>
      </c>
      <c r="BV105" s="23" t="s">
        <v>78</v>
      </c>
      <c r="BW105" s="23" t="s">
        <v>117</v>
      </c>
      <c r="BX105" s="23" t="s">
        <v>83</v>
      </c>
      <c r="CL105" s="23" t="s">
        <v>1</v>
      </c>
    </row>
    <row r="106" spans="1:90" s="3" customFormat="1" ht="16.5" customHeight="1">
      <c r="A106" s="81" t="s">
        <v>85</v>
      </c>
      <c r="B106" s="46"/>
      <c r="C106" s="13"/>
      <c r="D106" s="13"/>
      <c r="E106" s="221" t="s">
        <v>118</v>
      </c>
      <c r="F106" s="221"/>
      <c r="G106" s="221"/>
      <c r="H106" s="221"/>
      <c r="I106" s="221"/>
      <c r="J106" s="13"/>
      <c r="K106" s="221" t="s">
        <v>119</v>
      </c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194">
        <f>'50 - Vytápění'!J32</f>
        <v>0</v>
      </c>
      <c r="AH106" s="195"/>
      <c r="AI106" s="195"/>
      <c r="AJ106" s="195"/>
      <c r="AK106" s="195"/>
      <c r="AL106" s="195"/>
      <c r="AM106" s="195"/>
      <c r="AN106" s="194">
        <f t="shared" si="0"/>
        <v>0</v>
      </c>
      <c r="AO106" s="195"/>
      <c r="AP106" s="195"/>
      <c r="AQ106" s="82" t="s">
        <v>88</v>
      </c>
      <c r="AR106" s="46"/>
      <c r="AS106" s="83">
        <v>0</v>
      </c>
      <c r="AT106" s="84">
        <f t="shared" si="1"/>
        <v>0</v>
      </c>
      <c r="AU106" s="85">
        <f>'50 - Vytápění'!P131</f>
        <v>0</v>
      </c>
      <c r="AV106" s="84">
        <f>'50 - Vytápění'!J35</f>
        <v>0</v>
      </c>
      <c r="AW106" s="84">
        <f>'50 - Vytápění'!J36</f>
        <v>0</v>
      </c>
      <c r="AX106" s="84">
        <f>'50 - Vytápění'!J37</f>
        <v>0</v>
      </c>
      <c r="AY106" s="84">
        <f>'50 - Vytápění'!J38</f>
        <v>0</v>
      </c>
      <c r="AZ106" s="84">
        <f>'50 - Vytápění'!F35</f>
        <v>0</v>
      </c>
      <c r="BA106" s="84">
        <f>'50 - Vytápění'!F36</f>
        <v>0</v>
      </c>
      <c r="BB106" s="84">
        <f>'50 - Vytápění'!F37</f>
        <v>0</v>
      </c>
      <c r="BC106" s="84">
        <f>'50 - Vytápění'!F38</f>
        <v>0</v>
      </c>
      <c r="BD106" s="86">
        <f>'50 - Vytápění'!F39</f>
        <v>0</v>
      </c>
      <c r="BT106" s="23" t="s">
        <v>84</v>
      </c>
      <c r="BV106" s="23" t="s">
        <v>78</v>
      </c>
      <c r="BW106" s="23" t="s">
        <v>120</v>
      </c>
      <c r="BX106" s="23" t="s">
        <v>83</v>
      </c>
      <c r="CL106" s="23" t="s">
        <v>1</v>
      </c>
    </row>
    <row r="107" spans="1:90" s="3" customFormat="1" ht="16.5" customHeight="1">
      <c r="A107" s="81" t="s">
        <v>85</v>
      </c>
      <c r="B107" s="46"/>
      <c r="C107" s="13"/>
      <c r="D107" s="13"/>
      <c r="E107" s="221" t="s">
        <v>121</v>
      </c>
      <c r="F107" s="221"/>
      <c r="G107" s="221"/>
      <c r="H107" s="221"/>
      <c r="I107" s="221"/>
      <c r="J107" s="13"/>
      <c r="K107" s="221" t="s">
        <v>122</v>
      </c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194">
        <f>'60 - Zdravotechnika'!J32</f>
        <v>0</v>
      </c>
      <c r="AH107" s="195"/>
      <c r="AI107" s="195"/>
      <c r="AJ107" s="195"/>
      <c r="AK107" s="195"/>
      <c r="AL107" s="195"/>
      <c r="AM107" s="195"/>
      <c r="AN107" s="194">
        <f t="shared" si="0"/>
        <v>0</v>
      </c>
      <c r="AO107" s="195"/>
      <c r="AP107" s="195"/>
      <c r="AQ107" s="82" t="s">
        <v>88</v>
      </c>
      <c r="AR107" s="46"/>
      <c r="AS107" s="83">
        <v>0</v>
      </c>
      <c r="AT107" s="84">
        <f t="shared" si="1"/>
        <v>0</v>
      </c>
      <c r="AU107" s="85">
        <f>'60 - Zdravotechnika'!P134</f>
        <v>0</v>
      </c>
      <c r="AV107" s="84">
        <f>'60 - Zdravotechnika'!J35</f>
        <v>0</v>
      </c>
      <c r="AW107" s="84">
        <f>'60 - Zdravotechnika'!J36</f>
        <v>0</v>
      </c>
      <c r="AX107" s="84">
        <f>'60 - Zdravotechnika'!J37</f>
        <v>0</v>
      </c>
      <c r="AY107" s="84">
        <f>'60 - Zdravotechnika'!J38</f>
        <v>0</v>
      </c>
      <c r="AZ107" s="84">
        <f>'60 - Zdravotechnika'!F35</f>
        <v>0</v>
      </c>
      <c r="BA107" s="84">
        <f>'60 - Zdravotechnika'!F36</f>
        <v>0</v>
      </c>
      <c r="BB107" s="84">
        <f>'60 - Zdravotechnika'!F37</f>
        <v>0</v>
      </c>
      <c r="BC107" s="84">
        <f>'60 - Zdravotechnika'!F38</f>
        <v>0</v>
      </c>
      <c r="BD107" s="86">
        <f>'60 - Zdravotechnika'!F39</f>
        <v>0</v>
      </c>
      <c r="BT107" s="23" t="s">
        <v>84</v>
      </c>
      <c r="BV107" s="23" t="s">
        <v>78</v>
      </c>
      <c r="BW107" s="23" t="s">
        <v>123</v>
      </c>
      <c r="BX107" s="23" t="s">
        <v>83</v>
      </c>
      <c r="CL107" s="23" t="s">
        <v>1</v>
      </c>
    </row>
    <row r="108" spans="1:90" s="3" customFormat="1" ht="16.5" customHeight="1">
      <c r="A108" s="81" t="s">
        <v>85</v>
      </c>
      <c r="B108" s="46"/>
      <c r="C108" s="13"/>
      <c r="D108" s="13"/>
      <c r="E108" s="221" t="s">
        <v>124</v>
      </c>
      <c r="F108" s="221"/>
      <c r="G108" s="221"/>
      <c r="H108" s="221"/>
      <c r="I108" s="221"/>
      <c r="J108" s="13"/>
      <c r="K108" s="221" t="s">
        <v>125</v>
      </c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194">
        <f>'70 - VZT'!J32</f>
        <v>0</v>
      </c>
      <c r="AH108" s="195"/>
      <c r="AI108" s="195"/>
      <c r="AJ108" s="195"/>
      <c r="AK108" s="195"/>
      <c r="AL108" s="195"/>
      <c r="AM108" s="195"/>
      <c r="AN108" s="194">
        <f t="shared" si="0"/>
        <v>0</v>
      </c>
      <c r="AO108" s="195"/>
      <c r="AP108" s="195"/>
      <c r="AQ108" s="82" t="s">
        <v>88</v>
      </c>
      <c r="AR108" s="46"/>
      <c r="AS108" s="83">
        <v>0</v>
      </c>
      <c r="AT108" s="84">
        <f t="shared" si="1"/>
        <v>0</v>
      </c>
      <c r="AU108" s="85">
        <f>'70 - VZT'!P123</f>
        <v>0</v>
      </c>
      <c r="AV108" s="84">
        <f>'70 - VZT'!J35</f>
        <v>0</v>
      </c>
      <c r="AW108" s="84">
        <f>'70 - VZT'!J36</f>
        <v>0</v>
      </c>
      <c r="AX108" s="84">
        <f>'70 - VZT'!J37</f>
        <v>0</v>
      </c>
      <c r="AY108" s="84">
        <f>'70 - VZT'!J38</f>
        <v>0</v>
      </c>
      <c r="AZ108" s="84">
        <f>'70 - VZT'!F35</f>
        <v>0</v>
      </c>
      <c r="BA108" s="84">
        <f>'70 - VZT'!F36</f>
        <v>0</v>
      </c>
      <c r="BB108" s="84">
        <f>'70 - VZT'!F37</f>
        <v>0</v>
      </c>
      <c r="BC108" s="84">
        <f>'70 - VZT'!F38</f>
        <v>0</v>
      </c>
      <c r="BD108" s="86">
        <f>'70 - VZT'!F39</f>
        <v>0</v>
      </c>
      <c r="BT108" s="23" t="s">
        <v>84</v>
      </c>
      <c r="BV108" s="23" t="s">
        <v>78</v>
      </c>
      <c r="BW108" s="23" t="s">
        <v>126</v>
      </c>
      <c r="BX108" s="23" t="s">
        <v>83</v>
      </c>
      <c r="CL108" s="23" t="s">
        <v>1</v>
      </c>
    </row>
    <row r="109" spans="1:90" s="3" customFormat="1" ht="16.5" customHeight="1">
      <c r="A109" s="81" t="s">
        <v>85</v>
      </c>
      <c r="B109" s="46"/>
      <c r="C109" s="13"/>
      <c r="D109" s="13"/>
      <c r="E109" s="221" t="s">
        <v>127</v>
      </c>
      <c r="F109" s="221"/>
      <c r="G109" s="221"/>
      <c r="H109" s="221"/>
      <c r="I109" s="221"/>
      <c r="J109" s="13"/>
      <c r="K109" s="221" t="s">
        <v>128</v>
      </c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1"/>
      <c r="AG109" s="194">
        <f>'80 - Venkovní úpravy'!J32</f>
        <v>0</v>
      </c>
      <c r="AH109" s="195"/>
      <c r="AI109" s="195"/>
      <c r="AJ109" s="195"/>
      <c r="AK109" s="195"/>
      <c r="AL109" s="195"/>
      <c r="AM109" s="195"/>
      <c r="AN109" s="194">
        <f t="shared" si="0"/>
        <v>0</v>
      </c>
      <c r="AO109" s="195"/>
      <c r="AP109" s="195"/>
      <c r="AQ109" s="82" t="s">
        <v>88</v>
      </c>
      <c r="AR109" s="46"/>
      <c r="AS109" s="83">
        <v>0</v>
      </c>
      <c r="AT109" s="84">
        <f t="shared" si="1"/>
        <v>0</v>
      </c>
      <c r="AU109" s="85">
        <f>'80 - Venkovní úpravy'!P136</f>
        <v>0</v>
      </c>
      <c r="AV109" s="84">
        <f>'80 - Venkovní úpravy'!J35</f>
        <v>0</v>
      </c>
      <c r="AW109" s="84">
        <f>'80 - Venkovní úpravy'!J36</f>
        <v>0</v>
      </c>
      <c r="AX109" s="84">
        <f>'80 - Venkovní úpravy'!J37</f>
        <v>0</v>
      </c>
      <c r="AY109" s="84">
        <f>'80 - Venkovní úpravy'!J38</f>
        <v>0</v>
      </c>
      <c r="AZ109" s="84">
        <f>'80 - Venkovní úpravy'!F35</f>
        <v>0</v>
      </c>
      <c r="BA109" s="84">
        <f>'80 - Venkovní úpravy'!F36</f>
        <v>0</v>
      </c>
      <c r="BB109" s="84">
        <f>'80 - Venkovní úpravy'!F37</f>
        <v>0</v>
      </c>
      <c r="BC109" s="84">
        <f>'80 - Venkovní úpravy'!F38</f>
        <v>0</v>
      </c>
      <c r="BD109" s="86">
        <f>'80 - Venkovní úpravy'!F39</f>
        <v>0</v>
      </c>
      <c r="BT109" s="23" t="s">
        <v>84</v>
      </c>
      <c r="BV109" s="23" t="s">
        <v>78</v>
      </c>
      <c r="BW109" s="23" t="s">
        <v>129</v>
      </c>
      <c r="BX109" s="23" t="s">
        <v>83</v>
      </c>
      <c r="CL109" s="23" t="s">
        <v>1</v>
      </c>
    </row>
    <row r="110" spans="1:90" s="3" customFormat="1" ht="16.5" customHeight="1">
      <c r="A110" s="81" t="s">
        <v>85</v>
      </c>
      <c r="B110" s="46"/>
      <c r="C110" s="13"/>
      <c r="D110" s="13"/>
      <c r="E110" s="221" t="s">
        <v>130</v>
      </c>
      <c r="F110" s="221"/>
      <c r="G110" s="221"/>
      <c r="H110" s="221"/>
      <c r="I110" s="221"/>
      <c r="J110" s="13"/>
      <c r="K110" s="242" t="s">
        <v>3465</v>
      </c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  <c r="X110" s="242"/>
      <c r="Y110" s="242"/>
      <c r="Z110" s="242"/>
      <c r="AA110" s="242"/>
      <c r="AB110" s="242"/>
      <c r="AC110" s="242"/>
      <c r="AD110" s="242"/>
      <c r="AE110" s="242"/>
      <c r="AF110" s="242"/>
      <c r="AG110" s="194">
        <f>'90 - Interiér'!J32</f>
        <v>0</v>
      </c>
      <c r="AH110" s="195"/>
      <c r="AI110" s="195"/>
      <c r="AJ110" s="195"/>
      <c r="AK110" s="195"/>
      <c r="AL110" s="195"/>
      <c r="AM110" s="195"/>
      <c r="AN110" s="194">
        <f t="shared" si="0"/>
        <v>0</v>
      </c>
      <c r="AO110" s="195"/>
      <c r="AP110" s="195"/>
      <c r="AQ110" s="82" t="s">
        <v>88</v>
      </c>
      <c r="AR110" s="46"/>
      <c r="AS110" s="87">
        <v>0</v>
      </c>
      <c r="AT110" s="88">
        <f t="shared" si="1"/>
        <v>0</v>
      </c>
      <c r="AU110" s="89">
        <f>'90 - Interiér'!P121</f>
        <v>0</v>
      </c>
      <c r="AV110" s="88">
        <f>'90 - Interiér'!J35</f>
        <v>0</v>
      </c>
      <c r="AW110" s="88">
        <f>'90 - Interiér'!J36</f>
        <v>0</v>
      </c>
      <c r="AX110" s="88">
        <f>'90 - Interiér'!J37</f>
        <v>0</v>
      </c>
      <c r="AY110" s="88">
        <f>'90 - Interiér'!J38</f>
        <v>0</v>
      </c>
      <c r="AZ110" s="88">
        <f>'90 - Interiér'!F35</f>
        <v>0</v>
      </c>
      <c r="BA110" s="88">
        <f>'90 - Interiér'!F36</f>
        <v>0</v>
      </c>
      <c r="BB110" s="88">
        <f>'90 - Interiér'!F37</f>
        <v>0</v>
      </c>
      <c r="BC110" s="88">
        <f>'90 - Interiér'!F38</f>
        <v>0</v>
      </c>
      <c r="BD110" s="90">
        <f>'90 - Interiér'!F39</f>
        <v>0</v>
      </c>
      <c r="BT110" s="23" t="s">
        <v>84</v>
      </c>
      <c r="BV110" s="23" t="s">
        <v>78</v>
      </c>
      <c r="BW110" s="23" t="s">
        <v>131</v>
      </c>
      <c r="BX110" s="23" t="s">
        <v>83</v>
      </c>
      <c r="CL110" s="23" t="s">
        <v>1</v>
      </c>
    </row>
    <row r="111" spans="1:90" s="1" customFormat="1" ht="30" customHeight="1">
      <c r="B111" s="30"/>
      <c r="AR111" s="30"/>
    </row>
    <row r="112" spans="1:90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30"/>
    </row>
  </sheetData>
  <mergeCells count="102">
    <mergeCell ref="L98:AF98"/>
    <mergeCell ref="AN105:AP105"/>
    <mergeCell ref="AG105:AM105"/>
    <mergeCell ref="AN106:AP106"/>
    <mergeCell ref="C92:G92"/>
    <mergeCell ref="D95:H95"/>
    <mergeCell ref="E104:I104"/>
    <mergeCell ref="E103:I103"/>
    <mergeCell ref="E97:I97"/>
    <mergeCell ref="E96:I96"/>
    <mergeCell ref="F99:J99"/>
    <mergeCell ref="F100:J100"/>
    <mergeCell ref="F101:J101"/>
    <mergeCell ref="F98:J98"/>
    <mergeCell ref="F102:J102"/>
    <mergeCell ref="I92:AF92"/>
    <mergeCell ref="J95:AF95"/>
    <mergeCell ref="K96:AF96"/>
    <mergeCell ref="K97:AF97"/>
    <mergeCell ref="K103:AF103"/>
    <mergeCell ref="K104:AF104"/>
    <mergeCell ref="L100:AF100"/>
    <mergeCell ref="L101:AF101"/>
    <mergeCell ref="L102:AF102"/>
    <mergeCell ref="L99:AF99"/>
    <mergeCell ref="AG100:AM100"/>
    <mergeCell ref="AG101:AM101"/>
    <mergeCell ref="AG103:AM103"/>
    <mergeCell ref="AG99:AM99"/>
    <mergeCell ref="AG104:AM104"/>
    <mergeCell ref="AN103:AP103"/>
    <mergeCell ref="AN101:AP101"/>
    <mergeCell ref="AN100:AP100"/>
    <mergeCell ref="AN99:AP99"/>
    <mergeCell ref="AN104:AP104"/>
    <mergeCell ref="AN102:AP102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AG102:AM102"/>
    <mergeCell ref="E109:I109"/>
    <mergeCell ref="K109:AF109"/>
    <mergeCell ref="E110:I110"/>
    <mergeCell ref="K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92:AM92"/>
    <mergeCell ref="AG95:AM95"/>
    <mergeCell ref="AG96:AM96"/>
    <mergeCell ref="AG97:AM97"/>
    <mergeCell ref="AM87:AN87"/>
    <mergeCell ref="AM90:AP90"/>
    <mergeCell ref="AM89:AP89"/>
    <mergeCell ref="AN92:AP92"/>
    <mergeCell ref="AN97:AP97"/>
    <mergeCell ref="AN95:AP95"/>
    <mergeCell ref="AN96:AP96"/>
    <mergeCell ref="AN98:AP98"/>
    <mergeCell ref="AS89:AT91"/>
    <mergeCell ref="AN94:AP94"/>
    <mergeCell ref="L85:AO85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</mergeCells>
  <hyperlinks>
    <hyperlink ref="A96" location="'00 - VRN'!C2" display="/" xr:uid="{00000000-0004-0000-0000-000000000000}"/>
    <hyperlink ref="A98" location="'10-1 - 1PP'!C2" display="/" xr:uid="{00000000-0004-0000-0000-000001000000}"/>
    <hyperlink ref="A99" location="'10-2 - 1NP'!C2" display="/" xr:uid="{00000000-0004-0000-0000-000002000000}"/>
    <hyperlink ref="A100" location="'10-3 - 2NP'!C2" display="/" xr:uid="{00000000-0004-0000-0000-000003000000}"/>
    <hyperlink ref="A101" location="'10-5 - Střecha'!C2" display="/" xr:uid="{00000000-0004-0000-0000-000004000000}"/>
    <hyperlink ref="A102" location="'10-6 - Zateplení'!C2" display="/" xr:uid="{00000000-0004-0000-0000-000005000000}"/>
    <hyperlink ref="A103" location="'20 - Elektroinstalace'!C2" display="/" xr:uid="{00000000-0004-0000-0000-000006000000}"/>
    <hyperlink ref="A104" location="'30 - Slaboproud'!C2" display="/" xr:uid="{00000000-0004-0000-0000-000007000000}"/>
    <hyperlink ref="A105" location="'40 - Teplovodní přípojka'!C2" display="/" xr:uid="{00000000-0004-0000-0000-000008000000}"/>
    <hyperlink ref="A106" location="'50 - Vytápění'!C2" display="/" xr:uid="{00000000-0004-0000-0000-000009000000}"/>
    <hyperlink ref="A107" location="'60 - Zdravotechnika'!C2" display="/" xr:uid="{00000000-0004-0000-0000-00000A000000}"/>
    <hyperlink ref="A108" location="'70 - VZT'!C2" display="/" xr:uid="{00000000-0004-0000-0000-00000B000000}"/>
    <hyperlink ref="A109" location="'80 - Venkovní úpravy'!C2" display="/" xr:uid="{00000000-0004-0000-0000-00000C000000}"/>
    <hyperlink ref="A110" location="'90 - Interiér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0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117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2384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ROUND(J129,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ROUND((SUM(BE129:BE200)),  2)</f>
        <v>0</v>
      </c>
      <c r="I35" s="94">
        <v>0.21</v>
      </c>
      <c r="J35" s="84">
        <f>ROUND(((SUM(BE129:BE200))*I35),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ROUND((SUM(BF129:BF200)),  2)</f>
        <v>0</v>
      </c>
      <c r="I36" s="94">
        <v>0.12</v>
      </c>
      <c r="J36" s="84">
        <f>ROUND(((SUM(BF129:BF200))*I36),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ROUND((SUM(BG129:BG200)),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ROUND((SUM(BH129:BH200)),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ROUND((SUM(BI129:BI200)),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40 - Teplovodní přípojka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J129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199</v>
      </c>
      <c r="E99" s="108"/>
      <c r="F99" s="108"/>
      <c r="G99" s="108"/>
      <c r="H99" s="108"/>
      <c r="I99" s="108"/>
      <c r="J99" s="109">
        <f>J130</f>
        <v>0</v>
      </c>
      <c r="L99" s="106"/>
    </row>
    <row r="100" spans="2:47" s="13" customFormat="1" ht="19.899999999999999" customHeight="1">
      <c r="B100" s="160"/>
      <c r="D100" s="161" t="s">
        <v>200</v>
      </c>
      <c r="E100" s="162"/>
      <c r="F100" s="162"/>
      <c r="G100" s="162"/>
      <c r="H100" s="162"/>
      <c r="I100" s="162"/>
      <c r="J100" s="163">
        <f>J131</f>
        <v>0</v>
      </c>
      <c r="L100" s="160"/>
    </row>
    <row r="101" spans="2:47" s="13" customFormat="1" ht="19.899999999999999" customHeight="1">
      <c r="B101" s="160"/>
      <c r="D101" s="161" t="s">
        <v>203</v>
      </c>
      <c r="E101" s="162"/>
      <c r="F101" s="162"/>
      <c r="G101" s="162"/>
      <c r="H101" s="162"/>
      <c r="I101" s="162"/>
      <c r="J101" s="163">
        <f>J150</f>
        <v>0</v>
      </c>
      <c r="L101" s="160"/>
    </row>
    <row r="102" spans="2:47" s="13" customFormat="1" ht="19.899999999999999" customHeight="1">
      <c r="B102" s="160"/>
      <c r="D102" s="161" t="s">
        <v>2385</v>
      </c>
      <c r="E102" s="162"/>
      <c r="F102" s="162"/>
      <c r="G102" s="162"/>
      <c r="H102" s="162"/>
      <c r="I102" s="162"/>
      <c r="J102" s="163">
        <f>J153</f>
        <v>0</v>
      </c>
      <c r="L102" s="160"/>
    </row>
    <row r="103" spans="2:47" s="13" customFormat="1" ht="19.899999999999999" customHeight="1">
      <c r="B103" s="160"/>
      <c r="D103" s="161" t="s">
        <v>2386</v>
      </c>
      <c r="E103" s="162"/>
      <c r="F103" s="162"/>
      <c r="G103" s="162"/>
      <c r="H103" s="162"/>
      <c r="I103" s="162"/>
      <c r="J103" s="163">
        <f>J158</f>
        <v>0</v>
      </c>
      <c r="L103" s="160"/>
    </row>
    <row r="104" spans="2:47" s="13" customFormat="1" ht="19.899999999999999" customHeight="1">
      <c r="B104" s="160"/>
      <c r="D104" s="161" t="s">
        <v>205</v>
      </c>
      <c r="E104" s="162"/>
      <c r="F104" s="162"/>
      <c r="G104" s="162"/>
      <c r="H104" s="162"/>
      <c r="I104" s="162"/>
      <c r="J104" s="163">
        <f>J189</f>
        <v>0</v>
      </c>
      <c r="L104" s="160"/>
    </row>
    <row r="105" spans="2:47" s="13" customFormat="1" ht="19.899999999999999" customHeight="1">
      <c r="B105" s="160"/>
      <c r="D105" s="161" t="s">
        <v>207</v>
      </c>
      <c r="E105" s="162"/>
      <c r="F105" s="162"/>
      <c r="G105" s="162"/>
      <c r="H105" s="162"/>
      <c r="I105" s="162"/>
      <c r="J105" s="163">
        <f>J194</f>
        <v>0</v>
      </c>
      <c r="L105" s="160"/>
    </row>
    <row r="106" spans="2:47" s="8" customFormat="1" ht="24.95" customHeight="1">
      <c r="B106" s="106"/>
      <c r="D106" s="107" t="s">
        <v>208</v>
      </c>
      <c r="E106" s="108"/>
      <c r="F106" s="108"/>
      <c r="G106" s="108"/>
      <c r="H106" s="108"/>
      <c r="I106" s="108"/>
      <c r="J106" s="109">
        <f>J196</f>
        <v>0</v>
      </c>
      <c r="L106" s="106"/>
    </row>
    <row r="107" spans="2:47" s="13" customFormat="1" ht="19.899999999999999" customHeight="1">
      <c r="B107" s="160"/>
      <c r="D107" s="161" t="s">
        <v>2387</v>
      </c>
      <c r="E107" s="162"/>
      <c r="F107" s="162"/>
      <c r="G107" s="162"/>
      <c r="H107" s="162"/>
      <c r="I107" s="162"/>
      <c r="J107" s="163">
        <f>J197</f>
        <v>0</v>
      </c>
      <c r="L107" s="160"/>
    </row>
    <row r="108" spans="2:47" s="1" customFormat="1" ht="21.75" customHeight="1">
      <c r="B108" s="30"/>
      <c r="L108" s="30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20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20" s="1" customFormat="1" ht="24.95" customHeight="1">
      <c r="B114" s="30"/>
      <c r="C114" s="19" t="s">
        <v>143</v>
      </c>
      <c r="L114" s="30"/>
    </row>
    <row r="115" spans="2:20" s="1" customFormat="1" ht="6.95" customHeight="1">
      <c r="B115" s="30"/>
      <c r="L115" s="30"/>
    </row>
    <row r="116" spans="2:20" s="1" customFormat="1" ht="12" customHeight="1">
      <c r="B116" s="30"/>
      <c r="C116" s="25" t="s">
        <v>16</v>
      </c>
      <c r="L116" s="30"/>
    </row>
    <row r="117" spans="2:20" s="1" customFormat="1" ht="16.5" customHeight="1">
      <c r="B117" s="30"/>
      <c r="E117" s="239" t="str">
        <f>E7</f>
        <v>Stavební úpravy knihovny a IC Města Hranice</v>
      </c>
      <c r="F117" s="240"/>
      <c r="G117" s="240"/>
      <c r="H117" s="240"/>
      <c r="L117" s="30"/>
    </row>
    <row r="118" spans="2:20" ht="12" customHeight="1">
      <c r="B118" s="18"/>
      <c r="C118" s="25" t="s">
        <v>133</v>
      </c>
      <c r="L118" s="18"/>
    </row>
    <row r="119" spans="2:20" s="1" customFormat="1" ht="16.5" customHeight="1">
      <c r="B119" s="30"/>
      <c r="E119" s="239" t="s">
        <v>134</v>
      </c>
      <c r="F119" s="238"/>
      <c r="G119" s="238"/>
      <c r="H119" s="238"/>
      <c r="L119" s="30"/>
    </row>
    <row r="120" spans="2:20" s="1" customFormat="1" ht="12" customHeight="1">
      <c r="B120" s="30"/>
      <c r="C120" s="25" t="s">
        <v>135</v>
      </c>
      <c r="L120" s="30"/>
    </row>
    <row r="121" spans="2:20" s="1" customFormat="1" ht="16.5" customHeight="1">
      <c r="B121" s="30"/>
      <c r="E121" s="234" t="str">
        <f>E11</f>
        <v>40 - Teplovodní přípojka</v>
      </c>
      <c r="F121" s="238"/>
      <c r="G121" s="238"/>
      <c r="H121" s="238"/>
      <c r="L121" s="30"/>
    </row>
    <row r="122" spans="2:20" s="1" customFormat="1" ht="6.95" customHeight="1">
      <c r="B122" s="30"/>
      <c r="L122" s="30"/>
    </row>
    <row r="123" spans="2:20" s="1" customFormat="1" ht="12" customHeight="1">
      <c r="B123" s="30"/>
      <c r="C123" s="25" t="s">
        <v>20</v>
      </c>
      <c r="F123" s="23" t="str">
        <f>F14</f>
        <v>Hranice</v>
      </c>
      <c r="I123" s="25" t="s">
        <v>22</v>
      </c>
      <c r="J123" s="50" t="str">
        <f>IF(J14="","",J14)</f>
        <v>2. 3. 2024</v>
      </c>
      <c r="L123" s="30"/>
    </row>
    <row r="124" spans="2:20" s="1" customFormat="1" ht="6.95" customHeight="1">
      <c r="B124" s="30"/>
      <c r="L124" s="30"/>
    </row>
    <row r="125" spans="2:20" s="1" customFormat="1" ht="15.2" customHeight="1">
      <c r="B125" s="30"/>
      <c r="C125" s="25" t="s">
        <v>24</v>
      </c>
      <c r="F125" s="23" t="str">
        <f>E17</f>
        <v>Město Hranice u Aše</v>
      </c>
      <c r="I125" s="25" t="s">
        <v>30</v>
      </c>
      <c r="J125" s="28" t="str">
        <f>E23</f>
        <v>ing.Volný Martin</v>
      </c>
      <c r="L125" s="30"/>
    </row>
    <row r="126" spans="2:20" s="1" customFormat="1" ht="15.2" customHeight="1">
      <c r="B126" s="30"/>
      <c r="C126" s="25" t="s">
        <v>28</v>
      </c>
      <c r="F126" s="23" t="str">
        <f>IF(E20="","",E20)</f>
        <v>Vyplň údaj</v>
      </c>
      <c r="I126" s="25" t="s">
        <v>33</v>
      </c>
      <c r="J126" s="28" t="str">
        <f>E26</f>
        <v>Milan Hájek</v>
      </c>
      <c r="L126" s="30"/>
    </row>
    <row r="127" spans="2:20" s="1" customFormat="1" ht="10.35" customHeight="1">
      <c r="B127" s="30"/>
      <c r="L127" s="30"/>
    </row>
    <row r="128" spans="2:20" s="9" customFormat="1" ht="29.25" customHeight="1">
      <c r="B128" s="110"/>
      <c r="C128" s="111" t="s">
        <v>144</v>
      </c>
      <c r="D128" s="112" t="s">
        <v>61</v>
      </c>
      <c r="E128" s="112" t="s">
        <v>57</v>
      </c>
      <c r="F128" s="112" t="s">
        <v>58</v>
      </c>
      <c r="G128" s="112" t="s">
        <v>145</v>
      </c>
      <c r="H128" s="112" t="s">
        <v>146</v>
      </c>
      <c r="I128" s="112" t="s">
        <v>147</v>
      </c>
      <c r="J128" s="112" t="s">
        <v>139</v>
      </c>
      <c r="K128" s="113" t="s">
        <v>148</v>
      </c>
      <c r="L128" s="110"/>
      <c r="M128" s="57" t="s">
        <v>1</v>
      </c>
      <c r="N128" s="58" t="s">
        <v>40</v>
      </c>
      <c r="O128" s="58" t="s">
        <v>149</v>
      </c>
      <c r="P128" s="58" t="s">
        <v>150</v>
      </c>
      <c r="Q128" s="58" t="s">
        <v>151</v>
      </c>
      <c r="R128" s="58" t="s">
        <v>152</v>
      </c>
      <c r="S128" s="58" t="s">
        <v>153</v>
      </c>
      <c r="T128" s="59" t="s">
        <v>154</v>
      </c>
    </row>
    <row r="129" spans="2:65" s="1" customFormat="1" ht="22.9" customHeight="1">
      <c r="B129" s="30"/>
      <c r="C129" s="62" t="s">
        <v>155</v>
      </c>
      <c r="J129" s="114">
        <f>BK129</f>
        <v>0</v>
      </c>
      <c r="L129" s="30"/>
      <c r="M129" s="60"/>
      <c r="N129" s="51"/>
      <c r="O129" s="51"/>
      <c r="P129" s="115">
        <f>P130+P196</f>
        <v>0</v>
      </c>
      <c r="Q129" s="51"/>
      <c r="R129" s="115">
        <f>R130+R196</f>
        <v>6.4289445999999995</v>
      </c>
      <c r="S129" s="51"/>
      <c r="T129" s="116">
        <f>T130+T196</f>
        <v>8.43</v>
      </c>
      <c r="AT129" s="15" t="s">
        <v>75</v>
      </c>
      <c r="AU129" s="15" t="s">
        <v>141</v>
      </c>
      <c r="BK129" s="117">
        <f>BK130+BK196</f>
        <v>0</v>
      </c>
    </row>
    <row r="130" spans="2:65" s="10" customFormat="1" ht="25.9" customHeight="1">
      <c r="B130" s="118"/>
      <c r="D130" s="119" t="s">
        <v>75</v>
      </c>
      <c r="E130" s="120" t="s">
        <v>219</v>
      </c>
      <c r="F130" s="120" t="s">
        <v>220</v>
      </c>
      <c r="I130" s="121"/>
      <c r="J130" s="122">
        <f>BK130</f>
        <v>0</v>
      </c>
      <c r="L130" s="118"/>
      <c r="M130" s="123"/>
      <c r="P130" s="124">
        <f>P131+P150+P153+P158+P189+P194</f>
        <v>0</v>
      </c>
      <c r="R130" s="124">
        <f>R131+R150+R153+R158+R189+R194</f>
        <v>6.4279045999999997</v>
      </c>
      <c r="T130" s="125">
        <f>T131+T150+T153+T158+T189+T194</f>
        <v>8.43</v>
      </c>
      <c r="AR130" s="119" t="s">
        <v>80</v>
      </c>
      <c r="AT130" s="126" t="s">
        <v>75</v>
      </c>
      <c r="AU130" s="126" t="s">
        <v>76</v>
      </c>
      <c r="AY130" s="119" t="s">
        <v>158</v>
      </c>
      <c r="BK130" s="127">
        <f>BK131+BK150+BK153+BK158+BK189+BK194</f>
        <v>0</v>
      </c>
    </row>
    <row r="131" spans="2:65" s="10" customFormat="1" ht="22.9" customHeight="1">
      <c r="B131" s="118"/>
      <c r="D131" s="119" t="s">
        <v>75</v>
      </c>
      <c r="E131" s="164" t="s">
        <v>80</v>
      </c>
      <c r="F131" s="164" t="s">
        <v>221</v>
      </c>
      <c r="I131" s="121"/>
      <c r="J131" s="165">
        <f>BK131</f>
        <v>0</v>
      </c>
      <c r="L131" s="118"/>
      <c r="M131" s="123"/>
      <c r="P131" s="124">
        <f>SUM(P132:P149)</f>
        <v>0</v>
      </c>
      <c r="R131" s="124">
        <f>SUM(R132:R149)</f>
        <v>9.0879600000000005E-2</v>
      </c>
      <c r="T131" s="125">
        <f>SUM(T132:T149)</f>
        <v>8.43</v>
      </c>
      <c r="AR131" s="119" t="s">
        <v>80</v>
      </c>
      <c r="AT131" s="126" t="s">
        <v>75</v>
      </c>
      <c r="AU131" s="126" t="s">
        <v>80</v>
      </c>
      <c r="AY131" s="119" t="s">
        <v>158</v>
      </c>
      <c r="BK131" s="127">
        <f>SUM(BK132:BK149)</f>
        <v>0</v>
      </c>
    </row>
    <row r="132" spans="2:65" s="1" customFormat="1" ht="24.2" customHeight="1">
      <c r="B132" s="128"/>
      <c r="C132" s="129" t="s">
        <v>80</v>
      </c>
      <c r="D132" s="129" t="s">
        <v>159</v>
      </c>
      <c r="E132" s="130" t="s">
        <v>2388</v>
      </c>
      <c r="F132" s="131" t="s">
        <v>2389</v>
      </c>
      <c r="G132" s="132" t="s">
        <v>256</v>
      </c>
      <c r="H132" s="133">
        <v>16.5</v>
      </c>
      <c r="I132" s="134"/>
      <c r="J132" s="135">
        <f>ROUND(I132*H132,2)</f>
        <v>0</v>
      </c>
      <c r="K132" s="131" t="s">
        <v>225</v>
      </c>
      <c r="L132" s="30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0.26</v>
      </c>
      <c r="T132" s="139">
        <f>S132*H132</f>
        <v>4.29</v>
      </c>
      <c r="AR132" s="140" t="s">
        <v>163</v>
      </c>
      <c r="AT132" s="140" t="s">
        <v>159</v>
      </c>
      <c r="AU132" s="140" t="s">
        <v>84</v>
      </c>
      <c r="AY132" s="15" t="s">
        <v>158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5" t="s">
        <v>80</v>
      </c>
      <c r="BK132" s="141">
        <f>ROUND(I132*H132,2)</f>
        <v>0</v>
      </c>
      <c r="BL132" s="15" t="s">
        <v>163</v>
      </c>
      <c r="BM132" s="140" t="s">
        <v>2390</v>
      </c>
    </row>
    <row r="133" spans="2:65" s="11" customFormat="1">
      <c r="B133" s="142"/>
      <c r="D133" s="143" t="s">
        <v>165</v>
      </c>
      <c r="E133" s="144" t="s">
        <v>1</v>
      </c>
      <c r="F133" s="145" t="s">
        <v>2391</v>
      </c>
      <c r="H133" s="146">
        <v>16.5</v>
      </c>
      <c r="I133" s="147"/>
      <c r="L133" s="142"/>
      <c r="M133" s="148"/>
      <c r="T133" s="149"/>
      <c r="AT133" s="144" t="s">
        <v>165</v>
      </c>
      <c r="AU133" s="144" t="s">
        <v>84</v>
      </c>
      <c r="AV133" s="11" t="s">
        <v>84</v>
      </c>
      <c r="AW133" s="11" t="s">
        <v>32</v>
      </c>
      <c r="AX133" s="11" t="s">
        <v>80</v>
      </c>
      <c r="AY133" s="144" t="s">
        <v>158</v>
      </c>
    </row>
    <row r="134" spans="2:65" s="1" customFormat="1" ht="16.5" customHeight="1">
      <c r="B134" s="128"/>
      <c r="C134" s="129" t="s">
        <v>84</v>
      </c>
      <c r="D134" s="129" t="s">
        <v>159</v>
      </c>
      <c r="E134" s="130" t="s">
        <v>2392</v>
      </c>
      <c r="F134" s="131" t="s">
        <v>2393</v>
      </c>
      <c r="G134" s="132" t="s">
        <v>352</v>
      </c>
      <c r="H134" s="133">
        <v>18</v>
      </c>
      <c r="I134" s="134"/>
      <c r="J134" s="135">
        <f>ROUND(I134*H134,2)</f>
        <v>0</v>
      </c>
      <c r="K134" s="131" t="s">
        <v>225</v>
      </c>
      <c r="L134" s="30"/>
      <c r="M134" s="136" t="s">
        <v>1</v>
      </c>
      <c r="N134" s="137" t="s">
        <v>41</v>
      </c>
      <c r="P134" s="138">
        <f>O134*H134</f>
        <v>0</v>
      </c>
      <c r="Q134" s="138">
        <v>0</v>
      </c>
      <c r="R134" s="138">
        <f>Q134*H134</f>
        <v>0</v>
      </c>
      <c r="S134" s="138">
        <v>0.23</v>
      </c>
      <c r="T134" s="139">
        <f>S134*H134</f>
        <v>4.1400000000000006</v>
      </c>
      <c r="AR134" s="140" t="s">
        <v>163</v>
      </c>
      <c r="AT134" s="140" t="s">
        <v>159</v>
      </c>
      <c r="AU134" s="140" t="s">
        <v>84</v>
      </c>
      <c r="AY134" s="15" t="s">
        <v>158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5" t="s">
        <v>80</v>
      </c>
      <c r="BK134" s="141">
        <f>ROUND(I134*H134,2)</f>
        <v>0</v>
      </c>
      <c r="BL134" s="15" t="s">
        <v>163</v>
      </c>
      <c r="BM134" s="140" t="s">
        <v>2394</v>
      </c>
    </row>
    <row r="135" spans="2:65" s="11" customFormat="1">
      <c r="B135" s="142"/>
      <c r="D135" s="143" t="s">
        <v>165</v>
      </c>
      <c r="E135" s="144" t="s">
        <v>1</v>
      </c>
      <c r="F135" s="145" t="s">
        <v>2395</v>
      </c>
      <c r="H135" s="146">
        <v>18</v>
      </c>
      <c r="I135" s="147"/>
      <c r="L135" s="142"/>
      <c r="M135" s="148"/>
      <c r="T135" s="149"/>
      <c r="AT135" s="144" t="s">
        <v>165</v>
      </c>
      <c r="AU135" s="144" t="s">
        <v>84</v>
      </c>
      <c r="AV135" s="11" t="s">
        <v>84</v>
      </c>
      <c r="AW135" s="11" t="s">
        <v>32</v>
      </c>
      <c r="AX135" s="11" t="s">
        <v>80</v>
      </c>
      <c r="AY135" s="144" t="s">
        <v>158</v>
      </c>
    </row>
    <row r="136" spans="2:65" s="1" customFormat="1" ht="33" customHeight="1">
      <c r="B136" s="128"/>
      <c r="C136" s="129" t="s">
        <v>95</v>
      </c>
      <c r="D136" s="129" t="s">
        <v>159</v>
      </c>
      <c r="E136" s="130" t="s">
        <v>2396</v>
      </c>
      <c r="F136" s="131" t="s">
        <v>2397</v>
      </c>
      <c r="G136" s="132" t="s">
        <v>224</v>
      </c>
      <c r="H136" s="133">
        <v>64.914000000000001</v>
      </c>
      <c r="I136" s="134"/>
      <c r="J136" s="135">
        <f>ROUND(I136*H136,2)</f>
        <v>0</v>
      </c>
      <c r="K136" s="131" t="s">
        <v>225</v>
      </c>
      <c r="L136" s="30"/>
      <c r="M136" s="136" t="s">
        <v>1</v>
      </c>
      <c r="N136" s="137" t="s">
        <v>41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163</v>
      </c>
      <c r="AT136" s="140" t="s">
        <v>159</v>
      </c>
      <c r="AU136" s="140" t="s">
        <v>84</v>
      </c>
      <c r="AY136" s="15" t="s">
        <v>158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80</v>
      </c>
      <c r="BK136" s="141">
        <f>ROUND(I136*H136,2)</f>
        <v>0</v>
      </c>
      <c r="BL136" s="15" t="s">
        <v>163</v>
      </c>
      <c r="BM136" s="140" t="s">
        <v>2398</v>
      </c>
    </row>
    <row r="137" spans="2:65" s="11" customFormat="1">
      <c r="B137" s="142"/>
      <c r="D137" s="143" t="s">
        <v>165</v>
      </c>
      <c r="E137" s="144" t="s">
        <v>1</v>
      </c>
      <c r="F137" s="145" t="s">
        <v>2399</v>
      </c>
      <c r="H137" s="146">
        <v>64.914000000000001</v>
      </c>
      <c r="I137" s="147"/>
      <c r="L137" s="142"/>
      <c r="M137" s="148"/>
      <c r="T137" s="149"/>
      <c r="AT137" s="144" t="s">
        <v>165</v>
      </c>
      <c r="AU137" s="144" t="s">
        <v>84</v>
      </c>
      <c r="AV137" s="11" t="s">
        <v>84</v>
      </c>
      <c r="AW137" s="11" t="s">
        <v>32</v>
      </c>
      <c r="AX137" s="11" t="s">
        <v>80</v>
      </c>
      <c r="AY137" s="144" t="s">
        <v>158</v>
      </c>
    </row>
    <row r="138" spans="2:65" s="1" customFormat="1" ht="21.75" customHeight="1">
      <c r="B138" s="128"/>
      <c r="C138" s="129" t="s">
        <v>163</v>
      </c>
      <c r="D138" s="129" t="s">
        <v>159</v>
      </c>
      <c r="E138" s="130" t="s">
        <v>2400</v>
      </c>
      <c r="F138" s="131" t="s">
        <v>2401</v>
      </c>
      <c r="G138" s="132" t="s">
        <v>256</v>
      </c>
      <c r="H138" s="133">
        <v>108.19</v>
      </c>
      <c r="I138" s="134"/>
      <c r="J138" s="135">
        <f>ROUND(I138*H138,2)</f>
        <v>0</v>
      </c>
      <c r="K138" s="131" t="s">
        <v>225</v>
      </c>
      <c r="L138" s="30"/>
      <c r="M138" s="136" t="s">
        <v>1</v>
      </c>
      <c r="N138" s="137" t="s">
        <v>41</v>
      </c>
      <c r="P138" s="138">
        <f>O138*H138</f>
        <v>0</v>
      </c>
      <c r="Q138" s="138">
        <v>8.4000000000000003E-4</v>
      </c>
      <c r="R138" s="138">
        <f>Q138*H138</f>
        <v>9.0879600000000005E-2</v>
      </c>
      <c r="S138" s="138">
        <v>0</v>
      </c>
      <c r="T138" s="139">
        <f>S138*H138</f>
        <v>0</v>
      </c>
      <c r="AR138" s="140" t="s">
        <v>163</v>
      </c>
      <c r="AT138" s="140" t="s">
        <v>159</v>
      </c>
      <c r="AU138" s="140" t="s">
        <v>84</v>
      </c>
      <c r="AY138" s="15" t="s">
        <v>158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5" t="s">
        <v>80</v>
      </c>
      <c r="BK138" s="141">
        <f>ROUND(I138*H138,2)</f>
        <v>0</v>
      </c>
      <c r="BL138" s="15" t="s">
        <v>163</v>
      </c>
      <c r="BM138" s="140" t="s">
        <v>2402</v>
      </c>
    </row>
    <row r="139" spans="2:65" s="11" customFormat="1">
      <c r="B139" s="142"/>
      <c r="D139" s="143" t="s">
        <v>165</v>
      </c>
      <c r="E139" s="144" t="s">
        <v>1</v>
      </c>
      <c r="F139" s="145" t="s">
        <v>2403</v>
      </c>
      <c r="H139" s="146">
        <v>108.19</v>
      </c>
      <c r="I139" s="147"/>
      <c r="L139" s="142"/>
      <c r="M139" s="148"/>
      <c r="T139" s="149"/>
      <c r="AT139" s="144" t="s">
        <v>165</v>
      </c>
      <c r="AU139" s="144" t="s">
        <v>84</v>
      </c>
      <c r="AV139" s="11" t="s">
        <v>84</v>
      </c>
      <c r="AW139" s="11" t="s">
        <v>32</v>
      </c>
      <c r="AX139" s="11" t="s">
        <v>80</v>
      </c>
      <c r="AY139" s="144" t="s">
        <v>158</v>
      </c>
    </row>
    <row r="140" spans="2:65" s="1" customFormat="1" ht="24.2" customHeight="1">
      <c r="B140" s="128"/>
      <c r="C140" s="129" t="s">
        <v>157</v>
      </c>
      <c r="D140" s="129" t="s">
        <v>159</v>
      </c>
      <c r="E140" s="130" t="s">
        <v>2404</v>
      </c>
      <c r="F140" s="131" t="s">
        <v>2405</v>
      </c>
      <c r="G140" s="132" t="s">
        <v>256</v>
      </c>
      <c r="H140" s="133">
        <v>108.19</v>
      </c>
      <c r="I140" s="134"/>
      <c r="J140" s="135">
        <f>ROUND(I140*H140,2)</f>
        <v>0</v>
      </c>
      <c r="K140" s="131" t="s">
        <v>225</v>
      </c>
      <c r="L140" s="30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163</v>
      </c>
      <c r="AT140" s="140" t="s">
        <v>159</v>
      </c>
      <c r="AU140" s="140" t="s">
        <v>84</v>
      </c>
      <c r="AY140" s="15" t="s">
        <v>158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80</v>
      </c>
      <c r="BK140" s="141">
        <f>ROUND(I140*H140,2)</f>
        <v>0</v>
      </c>
      <c r="BL140" s="15" t="s">
        <v>163</v>
      </c>
      <c r="BM140" s="140" t="s">
        <v>2406</v>
      </c>
    </row>
    <row r="141" spans="2:65" s="1" customFormat="1" ht="24.2" customHeight="1">
      <c r="B141" s="128"/>
      <c r="C141" s="129" t="s">
        <v>180</v>
      </c>
      <c r="D141" s="129" t="s">
        <v>159</v>
      </c>
      <c r="E141" s="130" t="s">
        <v>2407</v>
      </c>
      <c r="F141" s="131" t="s">
        <v>2408</v>
      </c>
      <c r="G141" s="132" t="s">
        <v>224</v>
      </c>
      <c r="H141" s="133">
        <v>42.927</v>
      </c>
      <c r="I141" s="134"/>
      <c r="J141" s="135">
        <f>ROUND(I141*H141,2)</f>
        <v>0</v>
      </c>
      <c r="K141" s="131" t="s">
        <v>225</v>
      </c>
      <c r="L141" s="30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163</v>
      </c>
      <c r="AT141" s="140" t="s">
        <v>159</v>
      </c>
      <c r="AU141" s="140" t="s">
        <v>84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163</v>
      </c>
      <c r="BM141" s="140" t="s">
        <v>2409</v>
      </c>
    </row>
    <row r="142" spans="2:65" s="11" customFormat="1">
      <c r="B142" s="142"/>
      <c r="D142" s="143" t="s">
        <v>165</v>
      </c>
      <c r="E142" s="144" t="s">
        <v>1</v>
      </c>
      <c r="F142" s="145" t="s">
        <v>2410</v>
      </c>
      <c r="H142" s="146">
        <v>42.927</v>
      </c>
      <c r="I142" s="147"/>
      <c r="L142" s="142"/>
      <c r="M142" s="148"/>
      <c r="T142" s="149"/>
      <c r="AT142" s="144" t="s">
        <v>165</v>
      </c>
      <c r="AU142" s="144" t="s">
        <v>84</v>
      </c>
      <c r="AV142" s="11" t="s">
        <v>84</v>
      </c>
      <c r="AW142" s="11" t="s">
        <v>32</v>
      </c>
      <c r="AX142" s="11" t="s">
        <v>80</v>
      </c>
      <c r="AY142" s="144" t="s">
        <v>158</v>
      </c>
    </row>
    <row r="143" spans="2:65" s="1" customFormat="1" ht="24.2" customHeight="1">
      <c r="B143" s="128"/>
      <c r="C143" s="129" t="s">
        <v>184</v>
      </c>
      <c r="D143" s="129" t="s">
        <v>159</v>
      </c>
      <c r="E143" s="130" t="s">
        <v>2411</v>
      </c>
      <c r="F143" s="131" t="s">
        <v>2412</v>
      </c>
      <c r="G143" s="132" t="s">
        <v>224</v>
      </c>
      <c r="H143" s="133">
        <v>17.798999999999999</v>
      </c>
      <c r="I143" s="134"/>
      <c r="J143" s="135">
        <f>ROUND(I143*H143,2)</f>
        <v>0</v>
      </c>
      <c r="K143" s="131" t="s">
        <v>225</v>
      </c>
      <c r="L143" s="30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163</v>
      </c>
      <c r="AT143" s="140" t="s">
        <v>159</v>
      </c>
      <c r="AU143" s="140" t="s">
        <v>84</v>
      </c>
      <c r="AY143" s="15" t="s">
        <v>158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80</v>
      </c>
      <c r="BK143" s="141">
        <f>ROUND(I143*H143,2)</f>
        <v>0</v>
      </c>
      <c r="BL143" s="15" t="s">
        <v>163</v>
      </c>
      <c r="BM143" s="140" t="s">
        <v>2413</v>
      </c>
    </row>
    <row r="144" spans="2:65" s="11" customFormat="1">
      <c r="B144" s="142"/>
      <c r="D144" s="143" t="s">
        <v>165</v>
      </c>
      <c r="E144" s="144" t="s">
        <v>1</v>
      </c>
      <c r="F144" s="145" t="s">
        <v>2414</v>
      </c>
      <c r="H144" s="146">
        <v>17.798999999999999</v>
      </c>
      <c r="I144" s="147"/>
      <c r="L144" s="142"/>
      <c r="M144" s="148"/>
      <c r="T144" s="149"/>
      <c r="AT144" s="144" t="s">
        <v>165</v>
      </c>
      <c r="AU144" s="144" t="s">
        <v>84</v>
      </c>
      <c r="AV144" s="11" t="s">
        <v>84</v>
      </c>
      <c r="AW144" s="11" t="s">
        <v>32</v>
      </c>
      <c r="AX144" s="11" t="s">
        <v>80</v>
      </c>
      <c r="AY144" s="144" t="s">
        <v>158</v>
      </c>
    </row>
    <row r="145" spans="2:65" s="1" customFormat="1" ht="16.5" customHeight="1">
      <c r="B145" s="128"/>
      <c r="C145" s="166" t="s">
        <v>188</v>
      </c>
      <c r="D145" s="166" t="s">
        <v>544</v>
      </c>
      <c r="E145" s="167" t="s">
        <v>2415</v>
      </c>
      <c r="F145" s="168" t="s">
        <v>2416</v>
      </c>
      <c r="G145" s="169" t="s">
        <v>248</v>
      </c>
      <c r="H145" s="170">
        <v>35.597999999999999</v>
      </c>
      <c r="I145" s="171"/>
      <c r="J145" s="172">
        <f>ROUND(I145*H145,2)</f>
        <v>0</v>
      </c>
      <c r="K145" s="168" t="s">
        <v>225</v>
      </c>
      <c r="L145" s="173"/>
      <c r="M145" s="174" t="s">
        <v>1</v>
      </c>
      <c r="N145" s="175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188</v>
      </c>
      <c r="AT145" s="140" t="s">
        <v>544</v>
      </c>
      <c r="AU145" s="140" t="s">
        <v>84</v>
      </c>
      <c r="AY145" s="15" t="s">
        <v>158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80</v>
      </c>
      <c r="BK145" s="141">
        <f>ROUND(I145*H145,2)</f>
        <v>0</v>
      </c>
      <c r="BL145" s="15" t="s">
        <v>163</v>
      </c>
      <c r="BM145" s="140" t="s">
        <v>2417</v>
      </c>
    </row>
    <row r="146" spans="2:65" s="11" customFormat="1">
      <c r="B146" s="142"/>
      <c r="D146" s="143" t="s">
        <v>165</v>
      </c>
      <c r="F146" s="145" t="s">
        <v>2418</v>
      </c>
      <c r="H146" s="146">
        <v>35.597999999999999</v>
      </c>
      <c r="I146" s="147"/>
      <c r="L146" s="142"/>
      <c r="M146" s="148"/>
      <c r="T146" s="149"/>
      <c r="AT146" s="144" t="s">
        <v>165</v>
      </c>
      <c r="AU146" s="144" t="s">
        <v>84</v>
      </c>
      <c r="AV146" s="11" t="s">
        <v>84</v>
      </c>
      <c r="AW146" s="11" t="s">
        <v>3</v>
      </c>
      <c r="AX146" s="11" t="s">
        <v>80</v>
      </c>
      <c r="AY146" s="144" t="s">
        <v>158</v>
      </c>
    </row>
    <row r="147" spans="2:65" s="1" customFormat="1" ht="24.2" customHeight="1">
      <c r="B147" s="128"/>
      <c r="C147" s="129" t="s">
        <v>192</v>
      </c>
      <c r="D147" s="129" t="s">
        <v>159</v>
      </c>
      <c r="E147" s="130" t="s">
        <v>254</v>
      </c>
      <c r="F147" s="131" t="s">
        <v>255</v>
      </c>
      <c r="G147" s="132" t="s">
        <v>256</v>
      </c>
      <c r="H147" s="133">
        <v>52.38</v>
      </c>
      <c r="I147" s="134"/>
      <c r="J147" s="135">
        <f>ROUND(I147*H147,2)</f>
        <v>0</v>
      </c>
      <c r="K147" s="131" t="s">
        <v>225</v>
      </c>
      <c r="L147" s="30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163</v>
      </c>
      <c r="AT147" s="140" t="s">
        <v>159</v>
      </c>
      <c r="AU147" s="140" t="s">
        <v>84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163</v>
      </c>
      <c r="BM147" s="140" t="s">
        <v>2419</v>
      </c>
    </row>
    <row r="148" spans="2:65" s="11" customFormat="1">
      <c r="B148" s="142"/>
      <c r="D148" s="143" t="s">
        <v>165</v>
      </c>
      <c r="E148" s="144" t="s">
        <v>1</v>
      </c>
      <c r="F148" s="145" t="s">
        <v>2420</v>
      </c>
      <c r="H148" s="146">
        <v>41.88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32</v>
      </c>
      <c r="AX148" s="11" t="s">
        <v>76</v>
      </c>
      <c r="AY148" s="144" t="s">
        <v>158</v>
      </c>
    </row>
    <row r="149" spans="2:65" s="11" customFormat="1">
      <c r="B149" s="142"/>
      <c r="D149" s="143" t="s">
        <v>165</v>
      </c>
      <c r="E149" s="144" t="s">
        <v>1</v>
      </c>
      <c r="F149" s="145" t="s">
        <v>2421</v>
      </c>
      <c r="H149" s="146">
        <v>10.5</v>
      </c>
      <c r="I149" s="147"/>
      <c r="L149" s="142"/>
      <c r="M149" s="148"/>
      <c r="T149" s="149"/>
      <c r="AT149" s="144" t="s">
        <v>165</v>
      </c>
      <c r="AU149" s="144" t="s">
        <v>84</v>
      </c>
      <c r="AV149" s="11" t="s">
        <v>84</v>
      </c>
      <c r="AW149" s="11" t="s">
        <v>32</v>
      </c>
      <c r="AX149" s="11" t="s">
        <v>76</v>
      </c>
      <c r="AY149" s="144" t="s">
        <v>158</v>
      </c>
    </row>
    <row r="150" spans="2:65" s="10" customFormat="1" ht="22.9" customHeight="1">
      <c r="B150" s="118"/>
      <c r="D150" s="119" t="s">
        <v>75</v>
      </c>
      <c r="E150" s="164" t="s">
        <v>163</v>
      </c>
      <c r="F150" s="164" t="s">
        <v>370</v>
      </c>
      <c r="I150" s="121"/>
      <c r="J150" s="165">
        <f>BK150</f>
        <v>0</v>
      </c>
      <c r="L150" s="118"/>
      <c r="M150" s="123"/>
      <c r="P150" s="124">
        <f>SUM(P151:P152)</f>
        <v>0</v>
      </c>
      <c r="R150" s="124">
        <f>SUM(R151:R152)</f>
        <v>0</v>
      </c>
      <c r="T150" s="125">
        <f>SUM(T151:T152)</f>
        <v>0</v>
      </c>
      <c r="AR150" s="119" t="s">
        <v>80</v>
      </c>
      <c r="AT150" s="126" t="s">
        <v>75</v>
      </c>
      <c r="AU150" s="126" t="s">
        <v>80</v>
      </c>
      <c r="AY150" s="119" t="s">
        <v>158</v>
      </c>
      <c r="BK150" s="127">
        <f>SUM(BK151:BK152)</f>
        <v>0</v>
      </c>
    </row>
    <row r="151" spans="2:65" s="1" customFormat="1" ht="24.2" customHeight="1">
      <c r="B151" s="128"/>
      <c r="C151" s="129" t="s">
        <v>90</v>
      </c>
      <c r="D151" s="129" t="s">
        <v>159</v>
      </c>
      <c r="E151" s="130" t="s">
        <v>2422</v>
      </c>
      <c r="F151" s="131" t="s">
        <v>2423</v>
      </c>
      <c r="G151" s="132" t="s">
        <v>224</v>
      </c>
      <c r="H151" s="133">
        <v>4.1879999999999997</v>
      </c>
      <c r="I151" s="134"/>
      <c r="J151" s="135">
        <f>ROUND(I151*H151,2)</f>
        <v>0</v>
      </c>
      <c r="K151" s="131" t="s">
        <v>225</v>
      </c>
      <c r="L151" s="30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163</v>
      </c>
      <c r="AT151" s="140" t="s">
        <v>159</v>
      </c>
      <c r="AU151" s="140" t="s">
        <v>84</v>
      </c>
      <c r="AY151" s="15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80</v>
      </c>
      <c r="BK151" s="141">
        <f>ROUND(I151*H151,2)</f>
        <v>0</v>
      </c>
      <c r="BL151" s="15" t="s">
        <v>163</v>
      </c>
      <c r="BM151" s="140" t="s">
        <v>2424</v>
      </c>
    </row>
    <row r="152" spans="2:65" s="11" customFormat="1">
      <c r="B152" s="142"/>
      <c r="D152" s="143" t="s">
        <v>165</v>
      </c>
      <c r="E152" s="144" t="s">
        <v>1</v>
      </c>
      <c r="F152" s="145" t="s">
        <v>2425</v>
      </c>
      <c r="H152" s="146">
        <v>4.1879999999999997</v>
      </c>
      <c r="I152" s="147"/>
      <c r="L152" s="142"/>
      <c r="M152" s="148"/>
      <c r="T152" s="149"/>
      <c r="AT152" s="144" t="s">
        <v>165</v>
      </c>
      <c r="AU152" s="144" t="s">
        <v>84</v>
      </c>
      <c r="AV152" s="11" t="s">
        <v>84</v>
      </c>
      <c r="AW152" s="11" t="s">
        <v>32</v>
      </c>
      <c r="AX152" s="11" t="s">
        <v>80</v>
      </c>
      <c r="AY152" s="144" t="s">
        <v>158</v>
      </c>
    </row>
    <row r="153" spans="2:65" s="10" customFormat="1" ht="22.9" customHeight="1">
      <c r="B153" s="118"/>
      <c r="D153" s="119" t="s">
        <v>75</v>
      </c>
      <c r="E153" s="164" t="s">
        <v>157</v>
      </c>
      <c r="F153" s="164" t="s">
        <v>2426</v>
      </c>
      <c r="I153" s="121"/>
      <c r="J153" s="165">
        <f>BK153</f>
        <v>0</v>
      </c>
      <c r="L153" s="118"/>
      <c r="M153" s="123"/>
      <c r="P153" s="124">
        <f>SUM(P154:P157)</f>
        <v>0</v>
      </c>
      <c r="R153" s="124">
        <f>SUM(R154:R157)</f>
        <v>1.4721299999999999</v>
      </c>
      <c r="T153" s="125">
        <f>SUM(T154:T157)</f>
        <v>0</v>
      </c>
      <c r="AR153" s="119" t="s">
        <v>80</v>
      </c>
      <c r="AT153" s="126" t="s">
        <v>75</v>
      </c>
      <c r="AU153" s="126" t="s">
        <v>80</v>
      </c>
      <c r="AY153" s="119" t="s">
        <v>158</v>
      </c>
      <c r="BK153" s="127">
        <f>SUM(BK154:BK157)</f>
        <v>0</v>
      </c>
    </row>
    <row r="154" spans="2:65" s="1" customFormat="1" ht="21.75" customHeight="1">
      <c r="B154" s="128"/>
      <c r="C154" s="129" t="s">
        <v>267</v>
      </c>
      <c r="D154" s="129" t="s">
        <v>159</v>
      </c>
      <c r="E154" s="130" t="s">
        <v>2427</v>
      </c>
      <c r="F154" s="131" t="s">
        <v>2428</v>
      </c>
      <c r="G154" s="132" t="s">
        <v>256</v>
      </c>
      <c r="H154" s="133">
        <v>16.5</v>
      </c>
      <c r="I154" s="134"/>
      <c r="J154" s="135">
        <f>ROUND(I154*H154,2)</f>
        <v>0</v>
      </c>
      <c r="K154" s="131" t="s">
        <v>225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163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163</v>
      </c>
      <c r="BM154" s="140" t="s">
        <v>2429</v>
      </c>
    </row>
    <row r="155" spans="2:65" s="11" customFormat="1">
      <c r="B155" s="142"/>
      <c r="D155" s="143" t="s">
        <v>165</v>
      </c>
      <c r="E155" s="144" t="s">
        <v>1</v>
      </c>
      <c r="F155" s="145" t="s">
        <v>2430</v>
      </c>
      <c r="H155" s="146">
        <v>16.5</v>
      </c>
      <c r="I155" s="147"/>
      <c r="L155" s="142"/>
      <c r="M155" s="148"/>
      <c r="T155" s="149"/>
      <c r="AT155" s="144" t="s">
        <v>165</v>
      </c>
      <c r="AU155" s="144" t="s">
        <v>84</v>
      </c>
      <c r="AV155" s="11" t="s">
        <v>84</v>
      </c>
      <c r="AW155" s="11" t="s">
        <v>32</v>
      </c>
      <c r="AX155" s="11" t="s">
        <v>80</v>
      </c>
      <c r="AY155" s="144" t="s">
        <v>158</v>
      </c>
    </row>
    <row r="156" spans="2:65" s="1" customFormat="1" ht="24.2" customHeight="1">
      <c r="B156" s="128"/>
      <c r="C156" s="129" t="s">
        <v>8</v>
      </c>
      <c r="D156" s="129" t="s">
        <v>159</v>
      </c>
      <c r="E156" s="130" t="s">
        <v>2431</v>
      </c>
      <c r="F156" s="131" t="s">
        <v>2432</v>
      </c>
      <c r="G156" s="132" t="s">
        <v>256</v>
      </c>
      <c r="H156" s="133">
        <v>16.5</v>
      </c>
      <c r="I156" s="134"/>
      <c r="J156" s="135">
        <f>ROUND(I156*H156,2)</f>
        <v>0</v>
      </c>
      <c r="K156" s="131" t="s">
        <v>225</v>
      </c>
      <c r="L156" s="30"/>
      <c r="M156" s="136" t="s">
        <v>1</v>
      </c>
      <c r="N156" s="137" t="s">
        <v>41</v>
      </c>
      <c r="P156" s="138">
        <f>O156*H156</f>
        <v>0</v>
      </c>
      <c r="Q156" s="138">
        <v>8.9219999999999994E-2</v>
      </c>
      <c r="R156" s="138">
        <f>Q156*H156</f>
        <v>1.4721299999999999</v>
      </c>
      <c r="S156" s="138">
        <v>0</v>
      </c>
      <c r="T156" s="139">
        <f>S156*H156</f>
        <v>0</v>
      </c>
      <c r="AR156" s="140" t="s">
        <v>163</v>
      </c>
      <c r="AT156" s="140" t="s">
        <v>159</v>
      </c>
      <c r="AU156" s="140" t="s">
        <v>84</v>
      </c>
      <c r="AY156" s="15" t="s">
        <v>158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80</v>
      </c>
      <c r="BK156" s="141">
        <f>ROUND(I156*H156,2)</f>
        <v>0</v>
      </c>
      <c r="BL156" s="15" t="s">
        <v>163</v>
      </c>
      <c r="BM156" s="140" t="s">
        <v>2433</v>
      </c>
    </row>
    <row r="157" spans="2:65" s="11" customFormat="1">
      <c r="B157" s="142"/>
      <c r="D157" s="143" t="s">
        <v>165</v>
      </c>
      <c r="E157" s="144" t="s">
        <v>1</v>
      </c>
      <c r="F157" s="145" t="s">
        <v>2434</v>
      </c>
      <c r="H157" s="146">
        <v>16.5</v>
      </c>
      <c r="I157" s="147"/>
      <c r="L157" s="142"/>
      <c r="M157" s="148"/>
      <c r="T157" s="149"/>
      <c r="AT157" s="144" t="s">
        <v>165</v>
      </c>
      <c r="AU157" s="144" t="s">
        <v>84</v>
      </c>
      <c r="AV157" s="11" t="s">
        <v>84</v>
      </c>
      <c r="AW157" s="11" t="s">
        <v>32</v>
      </c>
      <c r="AX157" s="11" t="s">
        <v>80</v>
      </c>
      <c r="AY157" s="144" t="s">
        <v>158</v>
      </c>
    </row>
    <row r="158" spans="2:65" s="10" customFormat="1" ht="22.9" customHeight="1">
      <c r="B158" s="118"/>
      <c r="D158" s="119" t="s">
        <v>75</v>
      </c>
      <c r="E158" s="164" t="s">
        <v>188</v>
      </c>
      <c r="F158" s="164" t="s">
        <v>2435</v>
      </c>
      <c r="I158" s="121"/>
      <c r="J158" s="165">
        <f>BK158</f>
        <v>0</v>
      </c>
      <c r="L158" s="118"/>
      <c r="M158" s="123"/>
      <c r="P158" s="124">
        <f>SUM(P159:P188)</f>
        <v>0</v>
      </c>
      <c r="R158" s="124">
        <f>SUM(R159:R188)</f>
        <v>2.1067117999999998</v>
      </c>
      <c r="T158" s="125">
        <f>SUM(T159:T188)</f>
        <v>0</v>
      </c>
      <c r="AR158" s="119" t="s">
        <v>80</v>
      </c>
      <c r="AT158" s="126" t="s">
        <v>75</v>
      </c>
      <c r="AU158" s="126" t="s">
        <v>80</v>
      </c>
      <c r="AY158" s="119" t="s">
        <v>158</v>
      </c>
      <c r="BK158" s="127">
        <f>SUM(BK159:BK188)</f>
        <v>0</v>
      </c>
    </row>
    <row r="159" spans="2:65" s="1" customFormat="1" ht="16.5" customHeight="1">
      <c r="B159" s="128"/>
      <c r="C159" s="129" t="s">
        <v>278</v>
      </c>
      <c r="D159" s="129" t="s">
        <v>159</v>
      </c>
      <c r="E159" s="130" t="s">
        <v>2436</v>
      </c>
      <c r="F159" s="131" t="s">
        <v>2437</v>
      </c>
      <c r="G159" s="132" t="s">
        <v>325</v>
      </c>
      <c r="H159" s="133">
        <v>1</v>
      </c>
      <c r="I159" s="134"/>
      <c r="J159" s="135">
        <f>ROUND(I159*H159,2)</f>
        <v>0</v>
      </c>
      <c r="K159" s="131" t="s">
        <v>1</v>
      </c>
      <c r="L159" s="30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163</v>
      </c>
      <c r="AT159" s="140" t="s">
        <v>159</v>
      </c>
      <c r="AU159" s="140" t="s">
        <v>84</v>
      </c>
      <c r="AY159" s="15" t="s">
        <v>158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80</v>
      </c>
      <c r="BK159" s="141">
        <f>ROUND(I159*H159,2)</f>
        <v>0</v>
      </c>
      <c r="BL159" s="15" t="s">
        <v>163</v>
      </c>
      <c r="BM159" s="140" t="s">
        <v>2438</v>
      </c>
    </row>
    <row r="160" spans="2:65" s="1" customFormat="1" ht="16.5" customHeight="1">
      <c r="B160" s="128"/>
      <c r="C160" s="129" t="s">
        <v>284</v>
      </c>
      <c r="D160" s="129" t="s">
        <v>159</v>
      </c>
      <c r="E160" s="130" t="s">
        <v>2439</v>
      </c>
      <c r="F160" s="131" t="s">
        <v>2440</v>
      </c>
      <c r="G160" s="132" t="s">
        <v>325</v>
      </c>
      <c r="H160" s="133">
        <v>1</v>
      </c>
      <c r="I160" s="134"/>
      <c r="J160" s="135">
        <f>ROUND(I160*H160,2)</f>
        <v>0</v>
      </c>
      <c r="K160" s="131" t="s">
        <v>1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163</v>
      </c>
      <c r="AT160" s="140" t="s">
        <v>159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163</v>
      </c>
      <c r="BM160" s="140" t="s">
        <v>2441</v>
      </c>
    </row>
    <row r="161" spans="2:65" s="1" customFormat="1" ht="16.5" customHeight="1">
      <c r="B161" s="128"/>
      <c r="C161" s="129" t="s">
        <v>290</v>
      </c>
      <c r="D161" s="129" t="s">
        <v>159</v>
      </c>
      <c r="E161" s="130" t="s">
        <v>2442</v>
      </c>
      <c r="F161" s="131" t="s">
        <v>2443</v>
      </c>
      <c r="G161" s="132" t="s">
        <v>325</v>
      </c>
      <c r="H161" s="133">
        <v>28</v>
      </c>
      <c r="I161" s="134"/>
      <c r="J161" s="135">
        <f>ROUND(I161*H161,2)</f>
        <v>0</v>
      </c>
      <c r="K161" s="131" t="s">
        <v>1</v>
      </c>
      <c r="L161" s="30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163</v>
      </c>
      <c r="AT161" s="140" t="s">
        <v>159</v>
      </c>
      <c r="AU161" s="140" t="s">
        <v>84</v>
      </c>
      <c r="AY161" s="15" t="s">
        <v>158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80</v>
      </c>
      <c r="BK161" s="141">
        <f>ROUND(I161*H161,2)</f>
        <v>0</v>
      </c>
      <c r="BL161" s="15" t="s">
        <v>163</v>
      </c>
      <c r="BM161" s="140" t="s">
        <v>2444</v>
      </c>
    </row>
    <row r="162" spans="2:65" s="1" customFormat="1" ht="16.5" customHeight="1">
      <c r="B162" s="128"/>
      <c r="C162" s="129" t="s">
        <v>294</v>
      </c>
      <c r="D162" s="129" t="s">
        <v>159</v>
      </c>
      <c r="E162" s="130" t="s">
        <v>2445</v>
      </c>
      <c r="F162" s="131" t="s">
        <v>2446</v>
      </c>
      <c r="G162" s="132" t="s">
        <v>352</v>
      </c>
      <c r="H162" s="133">
        <v>143.6</v>
      </c>
      <c r="I162" s="134"/>
      <c r="J162" s="135">
        <f>ROUND(I162*H162,2)</f>
        <v>0</v>
      </c>
      <c r="K162" s="131" t="s">
        <v>1</v>
      </c>
      <c r="L162" s="30"/>
      <c r="M162" s="136" t="s">
        <v>1</v>
      </c>
      <c r="N162" s="137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163</v>
      </c>
      <c r="AT162" s="140" t="s">
        <v>159</v>
      </c>
      <c r="AU162" s="140" t="s">
        <v>84</v>
      </c>
      <c r="AY162" s="15" t="s">
        <v>158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5" t="s">
        <v>80</v>
      </c>
      <c r="BK162" s="141">
        <f>ROUND(I162*H162,2)</f>
        <v>0</v>
      </c>
      <c r="BL162" s="15" t="s">
        <v>163</v>
      </c>
      <c r="BM162" s="140" t="s">
        <v>2447</v>
      </c>
    </row>
    <row r="163" spans="2:65" s="1" customFormat="1" ht="37.9" customHeight="1">
      <c r="B163" s="128"/>
      <c r="C163" s="129" t="s">
        <v>300</v>
      </c>
      <c r="D163" s="129" t="s">
        <v>159</v>
      </c>
      <c r="E163" s="130" t="s">
        <v>2448</v>
      </c>
      <c r="F163" s="131" t="s">
        <v>2449</v>
      </c>
      <c r="G163" s="132" t="s">
        <v>352</v>
      </c>
      <c r="H163" s="133">
        <v>35.9</v>
      </c>
      <c r="I163" s="134"/>
      <c r="J163" s="135">
        <f>ROUND(I163*H163,2)</f>
        <v>0</v>
      </c>
      <c r="K163" s="131" t="s">
        <v>225</v>
      </c>
      <c r="L163" s="30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163</v>
      </c>
      <c r="AT163" s="140" t="s">
        <v>159</v>
      </c>
      <c r="AU163" s="140" t="s">
        <v>84</v>
      </c>
      <c r="AY163" s="15" t="s">
        <v>158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80</v>
      </c>
      <c r="BK163" s="141">
        <f>ROUND(I163*H163,2)</f>
        <v>0</v>
      </c>
      <c r="BL163" s="15" t="s">
        <v>163</v>
      </c>
      <c r="BM163" s="140" t="s">
        <v>2450</v>
      </c>
    </row>
    <row r="164" spans="2:65" s="11" customFormat="1">
      <c r="B164" s="142"/>
      <c r="D164" s="143" t="s">
        <v>165</v>
      </c>
      <c r="E164" s="144" t="s">
        <v>1</v>
      </c>
      <c r="F164" s="145" t="s">
        <v>2451</v>
      </c>
      <c r="H164" s="146">
        <v>35.9</v>
      </c>
      <c r="I164" s="147"/>
      <c r="L164" s="142"/>
      <c r="M164" s="148"/>
      <c r="T164" s="149"/>
      <c r="AT164" s="144" t="s">
        <v>165</v>
      </c>
      <c r="AU164" s="144" t="s">
        <v>84</v>
      </c>
      <c r="AV164" s="11" t="s">
        <v>84</v>
      </c>
      <c r="AW164" s="11" t="s">
        <v>32</v>
      </c>
      <c r="AX164" s="11" t="s">
        <v>80</v>
      </c>
      <c r="AY164" s="144" t="s">
        <v>158</v>
      </c>
    </row>
    <row r="165" spans="2:65" s="1" customFormat="1" ht="16.5" customHeight="1">
      <c r="B165" s="128"/>
      <c r="C165" s="166" t="s">
        <v>305</v>
      </c>
      <c r="D165" s="166" t="s">
        <v>544</v>
      </c>
      <c r="E165" s="167" t="s">
        <v>2452</v>
      </c>
      <c r="F165" s="168" t="s">
        <v>2453</v>
      </c>
      <c r="G165" s="169" t="s">
        <v>352</v>
      </c>
      <c r="H165" s="170">
        <v>35.9</v>
      </c>
      <c r="I165" s="171"/>
      <c r="J165" s="172">
        <f>ROUND(I165*H165,2)</f>
        <v>0</v>
      </c>
      <c r="K165" s="168" t="s">
        <v>1</v>
      </c>
      <c r="L165" s="173"/>
      <c r="M165" s="174" t="s">
        <v>1</v>
      </c>
      <c r="N165" s="175" t="s">
        <v>41</v>
      </c>
      <c r="P165" s="138">
        <f>O165*H165</f>
        <v>0</v>
      </c>
      <c r="Q165" s="138">
        <v>6.7000000000000002E-4</v>
      </c>
      <c r="R165" s="138">
        <f>Q165*H165</f>
        <v>2.4053000000000001E-2</v>
      </c>
      <c r="S165" s="138">
        <v>0</v>
      </c>
      <c r="T165" s="139">
        <f>S165*H165</f>
        <v>0</v>
      </c>
      <c r="AR165" s="140" t="s">
        <v>188</v>
      </c>
      <c r="AT165" s="140" t="s">
        <v>544</v>
      </c>
      <c r="AU165" s="140" t="s">
        <v>84</v>
      </c>
      <c r="AY165" s="15" t="s">
        <v>158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80</v>
      </c>
      <c r="BK165" s="141">
        <f>ROUND(I165*H165,2)</f>
        <v>0</v>
      </c>
      <c r="BL165" s="15" t="s">
        <v>163</v>
      </c>
      <c r="BM165" s="140" t="s">
        <v>2454</v>
      </c>
    </row>
    <row r="166" spans="2:65" s="1" customFormat="1" ht="37.9" customHeight="1">
      <c r="B166" s="128"/>
      <c r="C166" s="129" t="s">
        <v>310</v>
      </c>
      <c r="D166" s="129" t="s">
        <v>159</v>
      </c>
      <c r="E166" s="130" t="s">
        <v>2455</v>
      </c>
      <c r="F166" s="131" t="s">
        <v>2456</v>
      </c>
      <c r="G166" s="132" t="s">
        <v>352</v>
      </c>
      <c r="H166" s="133">
        <v>35.9</v>
      </c>
      <c r="I166" s="134"/>
      <c r="J166" s="135">
        <f>ROUND(I166*H166,2)</f>
        <v>0</v>
      </c>
      <c r="K166" s="131" t="s">
        <v>225</v>
      </c>
      <c r="L166" s="30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163</v>
      </c>
      <c r="AT166" s="140" t="s">
        <v>159</v>
      </c>
      <c r="AU166" s="140" t="s">
        <v>84</v>
      </c>
      <c r="AY166" s="15" t="s">
        <v>158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80</v>
      </c>
      <c r="BK166" s="141">
        <f>ROUND(I166*H166,2)</f>
        <v>0</v>
      </c>
      <c r="BL166" s="15" t="s">
        <v>163</v>
      </c>
      <c r="BM166" s="140" t="s">
        <v>2457</v>
      </c>
    </row>
    <row r="167" spans="2:65" s="1" customFormat="1" ht="16.5" customHeight="1">
      <c r="B167" s="128"/>
      <c r="C167" s="166" t="s">
        <v>109</v>
      </c>
      <c r="D167" s="166" t="s">
        <v>544</v>
      </c>
      <c r="E167" s="167" t="s">
        <v>2458</v>
      </c>
      <c r="F167" s="168" t="s">
        <v>2459</v>
      </c>
      <c r="G167" s="169" t="s">
        <v>352</v>
      </c>
      <c r="H167" s="170">
        <v>35.9</v>
      </c>
      <c r="I167" s="171"/>
      <c r="J167" s="172">
        <f>ROUND(I167*H167,2)</f>
        <v>0</v>
      </c>
      <c r="K167" s="168" t="s">
        <v>1</v>
      </c>
      <c r="L167" s="173"/>
      <c r="M167" s="174" t="s">
        <v>1</v>
      </c>
      <c r="N167" s="175" t="s">
        <v>41</v>
      </c>
      <c r="P167" s="138">
        <f>O167*H167</f>
        <v>0</v>
      </c>
      <c r="Q167" s="138">
        <v>1.16E-3</v>
      </c>
      <c r="R167" s="138">
        <f>Q167*H167</f>
        <v>4.1644E-2</v>
      </c>
      <c r="S167" s="138">
        <v>0</v>
      </c>
      <c r="T167" s="139">
        <f>S167*H167</f>
        <v>0</v>
      </c>
      <c r="AR167" s="140" t="s">
        <v>188</v>
      </c>
      <c r="AT167" s="140" t="s">
        <v>544</v>
      </c>
      <c r="AU167" s="140" t="s">
        <v>84</v>
      </c>
      <c r="AY167" s="15" t="s">
        <v>158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80</v>
      </c>
      <c r="BK167" s="141">
        <f>ROUND(I167*H167,2)</f>
        <v>0</v>
      </c>
      <c r="BL167" s="15" t="s">
        <v>163</v>
      </c>
      <c r="BM167" s="140" t="s">
        <v>2460</v>
      </c>
    </row>
    <row r="168" spans="2:65" s="1" customFormat="1" ht="37.9" customHeight="1">
      <c r="B168" s="128"/>
      <c r="C168" s="129" t="s">
        <v>7</v>
      </c>
      <c r="D168" s="129" t="s">
        <v>159</v>
      </c>
      <c r="E168" s="130" t="s">
        <v>2461</v>
      </c>
      <c r="F168" s="131" t="s">
        <v>2462</v>
      </c>
      <c r="G168" s="132" t="s">
        <v>352</v>
      </c>
      <c r="H168" s="133">
        <v>71.8</v>
      </c>
      <c r="I168" s="134"/>
      <c r="J168" s="135">
        <f>ROUND(I168*H168,2)</f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163</v>
      </c>
      <c r="AT168" s="140" t="s">
        <v>159</v>
      </c>
      <c r="AU168" s="140" t="s">
        <v>84</v>
      </c>
      <c r="AY168" s="15" t="s">
        <v>158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80</v>
      </c>
      <c r="BK168" s="141">
        <f>ROUND(I168*H168,2)</f>
        <v>0</v>
      </c>
      <c r="BL168" s="15" t="s">
        <v>163</v>
      </c>
      <c r="BM168" s="140" t="s">
        <v>2463</v>
      </c>
    </row>
    <row r="169" spans="2:65" s="11" customFormat="1">
      <c r="B169" s="142"/>
      <c r="D169" s="143" t="s">
        <v>165</v>
      </c>
      <c r="E169" s="144" t="s">
        <v>1</v>
      </c>
      <c r="F169" s="145" t="s">
        <v>2464</v>
      </c>
      <c r="H169" s="146">
        <v>71.8</v>
      </c>
      <c r="I169" s="147"/>
      <c r="L169" s="142"/>
      <c r="M169" s="148"/>
      <c r="T169" s="149"/>
      <c r="AT169" s="144" t="s">
        <v>165</v>
      </c>
      <c r="AU169" s="144" t="s">
        <v>84</v>
      </c>
      <c r="AV169" s="11" t="s">
        <v>84</v>
      </c>
      <c r="AW169" s="11" t="s">
        <v>32</v>
      </c>
      <c r="AX169" s="11" t="s">
        <v>80</v>
      </c>
      <c r="AY169" s="144" t="s">
        <v>158</v>
      </c>
    </row>
    <row r="170" spans="2:65" s="1" customFormat="1" ht="16.5" customHeight="1">
      <c r="B170" s="128"/>
      <c r="C170" s="166" t="s">
        <v>322</v>
      </c>
      <c r="D170" s="166" t="s">
        <v>544</v>
      </c>
      <c r="E170" s="167" t="s">
        <v>2465</v>
      </c>
      <c r="F170" s="168" t="s">
        <v>2466</v>
      </c>
      <c r="G170" s="169" t="s">
        <v>352</v>
      </c>
      <c r="H170" s="170">
        <v>75.39</v>
      </c>
      <c r="I170" s="171"/>
      <c r="J170" s="172">
        <f>ROUND(I170*H170,2)</f>
        <v>0</v>
      </c>
      <c r="K170" s="168" t="s">
        <v>1</v>
      </c>
      <c r="L170" s="173"/>
      <c r="M170" s="174" t="s">
        <v>1</v>
      </c>
      <c r="N170" s="175" t="s">
        <v>41</v>
      </c>
      <c r="P170" s="138">
        <f>O170*H170</f>
        <v>0</v>
      </c>
      <c r="Q170" s="138">
        <v>2.5200000000000001E-3</v>
      </c>
      <c r="R170" s="138">
        <f>Q170*H170</f>
        <v>0.18998280000000001</v>
      </c>
      <c r="S170" s="138">
        <v>0</v>
      </c>
      <c r="T170" s="139">
        <f>S170*H170</f>
        <v>0</v>
      </c>
      <c r="AR170" s="140" t="s">
        <v>188</v>
      </c>
      <c r="AT170" s="140" t="s">
        <v>544</v>
      </c>
      <c r="AU170" s="140" t="s">
        <v>84</v>
      </c>
      <c r="AY170" s="15" t="s">
        <v>158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80</v>
      </c>
      <c r="BK170" s="141">
        <f>ROUND(I170*H170,2)</f>
        <v>0</v>
      </c>
      <c r="BL170" s="15" t="s">
        <v>163</v>
      </c>
      <c r="BM170" s="140" t="s">
        <v>2467</v>
      </c>
    </row>
    <row r="171" spans="2:65" s="11" customFormat="1">
      <c r="B171" s="142"/>
      <c r="D171" s="143" t="s">
        <v>165</v>
      </c>
      <c r="F171" s="145" t="s">
        <v>2468</v>
      </c>
      <c r="H171" s="146">
        <v>75.39</v>
      </c>
      <c r="I171" s="147"/>
      <c r="L171" s="142"/>
      <c r="M171" s="148"/>
      <c r="T171" s="149"/>
      <c r="AT171" s="144" t="s">
        <v>165</v>
      </c>
      <c r="AU171" s="144" t="s">
        <v>84</v>
      </c>
      <c r="AV171" s="11" t="s">
        <v>84</v>
      </c>
      <c r="AW171" s="11" t="s">
        <v>3</v>
      </c>
      <c r="AX171" s="11" t="s">
        <v>80</v>
      </c>
      <c r="AY171" s="144" t="s">
        <v>158</v>
      </c>
    </row>
    <row r="172" spans="2:65" s="1" customFormat="1" ht="24.2" customHeight="1">
      <c r="B172" s="128"/>
      <c r="C172" s="129" t="s">
        <v>327</v>
      </c>
      <c r="D172" s="129" t="s">
        <v>159</v>
      </c>
      <c r="E172" s="130" t="s">
        <v>2469</v>
      </c>
      <c r="F172" s="131" t="s">
        <v>2470</v>
      </c>
      <c r="G172" s="132" t="s">
        <v>325</v>
      </c>
      <c r="H172" s="133">
        <v>4</v>
      </c>
      <c r="I172" s="134"/>
      <c r="J172" s="135">
        <f t="shared" ref="J172:J184" si="0">ROUND(I172*H172,2)</f>
        <v>0</v>
      </c>
      <c r="K172" s="131" t="s">
        <v>225</v>
      </c>
      <c r="L172" s="30"/>
      <c r="M172" s="136" t="s">
        <v>1</v>
      </c>
      <c r="N172" s="137" t="s">
        <v>41</v>
      </c>
      <c r="P172" s="138">
        <f t="shared" ref="P172:P184" si="1">O172*H172</f>
        <v>0</v>
      </c>
      <c r="Q172" s="138">
        <v>0</v>
      </c>
      <c r="R172" s="138">
        <f t="shared" ref="R172:R184" si="2">Q172*H172</f>
        <v>0</v>
      </c>
      <c r="S172" s="138">
        <v>0</v>
      </c>
      <c r="T172" s="139">
        <f t="shared" ref="T172:T184" si="3">S172*H172</f>
        <v>0</v>
      </c>
      <c r="AR172" s="140" t="s">
        <v>163</v>
      </c>
      <c r="AT172" s="140" t="s">
        <v>159</v>
      </c>
      <c r="AU172" s="140" t="s">
        <v>84</v>
      </c>
      <c r="AY172" s="15" t="s">
        <v>158</v>
      </c>
      <c r="BE172" s="141">
        <f t="shared" ref="BE172:BE184" si="4">IF(N172="základní",J172,0)</f>
        <v>0</v>
      </c>
      <c r="BF172" s="141">
        <f t="shared" ref="BF172:BF184" si="5">IF(N172="snížená",J172,0)</f>
        <v>0</v>
      </c>
      <c r="BG172" s="141">
        <f t="shared" ref="BG172:BG184" si="6">IF(N172="zákl. přenesená",J172,0)</f>
        <v>0</v>
      </c>
      <c r="BH172" s="141">
        <f t="shared" ref="BH172:BH184" si="7">IF(N172="sníž. přenesená",J172,0)</f>
        <v>0</v>
      </c>
      <c r="BI172" s="141">
        <f t="shared" ref="BI172:BI184" si="8">IF(N172="nulová",J172,0)</f>
        <v>0</v>
      </c>
      <c r="BJ172" s="15" t="s">
        <v>80</v>
      </c>
      <c r="BK172" s="141">
        <f t="shared" ref="BK172:BK184" si="9">ROUND(I172*H172,2)</f>
        <v>0</v>
      </c>
      <c r="BL172" s="15" t="s">
        <v>163</v>
      </c>
      <c r="BM172" s="140" t="s">
        <v>2471</v>
      </c>
    </row>
    <row r="173" spans="2:65" s="1" customFormat="1" ht="16.5" customHeight="1">
      <c r="B173" s="128"/>
      <c r="C173" s="166" t="s">
        <v>331</v>
      </c>
      <c r="D173" s="166" t="s">
        <v>544</v>
      </c>
      <c r="E173" s="167" t="s">
        <v>2472</v>
      </c>
      <c r="F173" s="168" t="s">
        <v>2473</v>
      </c>
      <c r="G173" s="169" t="s">
        <v>325</v>
      </c>
      <c r="H173" s="170">
        <v>4</v>
      </c>
      <c r="I173" s="171"/>
      <c r="J173" s="172">
        <f t="shared" si="0"/>
        <v>0</v>
      </c>
      <c r="K173" s="168" t="s">
        <v>225</v>
      </c>
      <c r="L173" s="173"/>
      <c r="M173" s="174" t="s">
        <v>1</v>
      </c>
      <c r="N173" s="175" t="s">
        <v>41</v>
      </c>
      <c r="P173" s="138">
        <f t="shared" si="1"/>
        <v>0</v>
      </c>
      <c r="Q173" s="138">
        <v>5.0000000000000002E-5</v>
      </c>
      <c r="R173" s="138">
        <f t="shared" si="2"/>
        <v>2.0000000000000001E-4</v>
      </c>
      <c r="S173" s="138">
        <v>0</v>
      </c>
      <c r="T173" s="139">
        <f t="shared" si="3"/>
        <v>0</v>
      </c>
      <c r="AR173" s="140" t="s">
        <v>188</v>
      </c>
      <c r="AT173" s="140" t="s">
        <v>544</v>
      </c>
      <c r="AU173" s="140" t="s">
        <v>84</v>
      </c>
      <c r="AY173" s="15" t="s">
        <v>158</v>
      </c>
      <c r="BE173" s="141">
        <f t="shared" si="4"/>
        <v>0</v>
      </c>
      <c r="BF173" s="141">
        <f t="shared" si="5"/>
        <v>0</v>
      </c>
      <c r="BG173" s="141">
        <f t="shared" si="6"/>
        <v>0</v>
      </c>
      <c r="BH173" s="141">
        <f t="shared" si="7"/>
        <v>0</v>
      </c>
      <c r="BI173" s="141">
        <f t="shared" si="8"/>
        <v>0</v>
      </c>
      <c r="BJ173" s="15" t="s">
        <v>80</v>
      </c>
      <c r="BK173" s="141">
        <f t="shared" si="9"/>
        <v>0</v>
      </c>
      <c r="BL173" s="15" t="s">
        <v>163</v>
      </c>
      <c r="BM173" s="140" t="s">
        <v>2474</v>
      </c>
    </row>
    <row r="174" spans="2:65" s="1" customFormat="1" ht="24.2" customHeight="1">
      <c r="B174" s="128"/>
      <c r="C174" s="129" t="s">
        <v>336</v>
      </c>
      <c r="D174" s="129" t="s">
        <v>159</v>
      </c>
      <c r="E174" s="130" t="s">
        <v>2475</v>
      </c>
      <c r="F174" s="131" t="s">
        <v>2476</v>
      </c>
      <c r="G174" s="132" t="s">
        <v>325</v>
      </c>
      <c r="H174" s="133">
        <v>2</v>
      </c>
      <c r="I174" s="134"/>
      <c r="J174" s="135">
        <f t="shared" si="0"/>
        <v>0</v>
      </c>
      <c r="K174" s="131" t="s">
        <v>225</v>
      </c>
      <c r="L174" s="30"/>
      <c r="M174" s="136" t="s">
        <v>1</v>
      </c>
      <c r="N174" s="137" t="s">
        <v>41</v>
      </c>
      <c r="P174" s="138">
        <f t="shared" si="1"/>
        <v>0</v>
      </c>
      <c r="Q174" s="138">
        <v>0</v>
      </c>
      <c r="R174" s="138">
        <f t="shared" si="2"/>
        <v>0</v>
      </c>
      <c r="S174" s="138">
        <v>0</v>
      </c>
      <c r="T174" s="139">
        <f t="shared" si="3"/>
        <v>0</v>
      </c>
      <c r="AR174" s="140" t="s">
        <v>163</v>
      </c>
      <c r="AT174" s="140" t="s">
        <v>159</v>
      </c>
      <c r="AU174" s="140" t="s">
        <v>84</v>
      </c>
      <c r="AY174" s="15" t="s">
        <v>158</v>
      </c>
      <c r="BE174" s="141">
        <f t="shared" si="4"/>
        <v>0</v>
      </c>
      <c r="BF174" s="141">
        <f t="shared" si="5"/>
        <v>0</v>
      </c>
      <c r="BG174" s="141">
        <f t="shared" si="6"/>
        <v>0</v>
      </c>
      <c r="BH174" s="141">
        <f t="shared" si="7"/>
        <v>0</v>
      </c>
      <c r="BI174" s="141">
        <f t="shared" si="8"/>
        <v>0</v>
      </c>
      <c r="BJ174" s="15" t="s">
        <v>80</v>
      </c>
      <c r="BK174" s="141">
        <f t="shared" si="9"/>
        <v>0</v>
      </c>
      <c r="BL174" s="15" t="s">
        <v>163</v>
      </c>
      <c r="BM174" s="140" t="s">
        <v>2477</v>
      </c>
    </row>
    <row r="175" spans="2:65" s="1" customFormat="1" ht="16.5" customHeight="1">
      <c r="B175" s="128"/>
      <c r="C175" s="166" t="s">
        <v>342</v>
      </c>
      <c r="D175" s="166" t="s">
        <v>544</v>
      </c>
      <c r="E175" s="167" t="s">
        <v>2478</v>
      </c>
      <c r="F175" s="168" t="s">
        <v>2479</v>
      </c>
      <c r="G175" s="169" t="s">
        <v>325</v>
      </c>
      <c r="H175" s="170">
        <v>2</v>
      </c>
      <c r="I175" s="171"/>
      <c r="J175" s="172">
        <f t="shared" si="0"/>
        <v>0</v>
      </c>
      <c r="K175" s="168" t="s">
        <v>225</v>
      </c>
      <c r="L175" s="173"/>
      <c r="M175" s="174" t="s">
        <v>1</v>
      </c>
      <c r="N175" s="175" t="s">
        <v>41</v>
      </c>
      <c r="P175" s="138">
        <f t="shared" si="1"/>
        <v>0</v>
      </c>
      <c r="Q175" s="138">
        <v>8.0000000000000007E-5</v>
      </c>
      <c r="R175" s="138">
        <f t="shared" si="2"/>
        <v>1.6000000000000001E-4</v>
      </c>
      <c r="S175" s="138">
        <v>0</v>
      </c>
      <c r="T175" s="139">
        <f t="shared" si="3"/>
        <v>0</v>
      </c>
      <c r="AR175" s="140" t="s">
        <v>188</v>
      </c>
      <c r="AT175" s="140" t="s">
        <v>544</v>
      </c>
      <c r="AU175" s="140" t="s">
        <v>84</v>
      </c>
      <c r="AY175" s="15" t="s">
        <v>158</v>
      </c>
      <c r="BE175" s="141">
        <f t="shared" si="4"/>
        <v>0</v>
      </c>
      <c r="BF175" s="141">
        <f t="shared" si="5"/>
        <v>0</v>
      </c>
      <c r="BG175" s="141">
        <f t="shared" si="6"/>
        <v>0</v>
      </c>
      <c r="BH175" s="141">
        <f t="shared" si="7"/>
        <v>0</v>
      </c>
      <c r="BI175" s="141">
        <f t="shared" si="8"/>
        <v>0</v>
      </c>
      <c r="BJ175" s="15" t="s">
        <v>80</v>
      </c>
      <c r="BK175" s="141">
        <f t="shared" si="9"/>
        <v>0</v>
      </c>
      <c r="BL175" s="15" t="s">
        <v>163</v>
      </c>
      <c r="BM175" s="140" t="s">
        <v>2480</v>
      </c>
    </row>
    <row r="176" spans="2:65" s="1" customFormat="1" ht="24.2" customHeight="1">
      <c r="B176" s="128"/>
      <c r="C176" s="129" t="s">
        <v>349</v>
      </c>
      <c r="D176" s="129" t="s">
        <v>159</v>
      </c>
      <c r="E176" s="130" t="s">
        <v>2481</v>
      </c>
      <c r="F176" s="131" t="s">
        <v>2482</v>
      </c>
      <c r="G176" s="132" t="s">
        <v>325</v>
      </c>
      <c r="H176" s="133">
        <v>4</v>
      </c>
      <c r="I176" s="134"/>
      <c r="J176" s="135">
        <f t="shared" si="0"/>
        <v>0</v>
      </c>
      <c r="K176" s="131" t="s">
        <v>225</v>
      </c>
      <c r="L176" s="30"/>
      <c r="M176" s="136" t="s">
        <v>1</v>
      </c>
      <c r="N176" s="137" t="s">
        <v>41</v>
      </c>
      <c r="P176" s="138">
        <f t="shared" si="1"/>
        <v>0</v>
      </c>
      <c r="Q176" s="138">
        <v>0</v>
      </c>
      <c r="R176" s="138">
        <f t="shared" si="2"/>
        <v>0</v>
      </c>
      <c r="S176" s="138">
        <v>0</v>
      </c>
      <c r="T176" s="139">
        <f t="shared" si="3"/>
        <v>0</v>
      </c>
      <c r="AR176" s="140" t="s">
        <v>163</v>
      </c>
      <c r="AT176" s="140" t="s">
        <v>159</v>
      </c>
      <c r="AU176" s="140" t="s">
        <v>84</v>
      </c>
      <c r="AY176" s="15" t="s">
        <v>158</v>
      </c>
      <c r="BE176" s="141">
        <f t="shared" si="4"/>
        <v>0</v>
      </c>
      <c r="BF176" s="141">
        <f t="shared" si="5"/>
        <v>0</v>
      </c>
      <c r="BG176" s="141">
        <f t="shared" si="6"/>
        <v>0</v>
      </c>
      <c r="BH176" s="141">
        <f t="shared" si="7"/>
        <v>0</v>
      </c>
      <c r="BI176" s="141">
        <f t="shared" si="8"/>
        <v>0</v>
      </c>
      <c r="BJ176" s="15" t="s">
        <v>80</v>
      </c>
      <c r="BK176" s="141">
        <f t="shared" si="9"/>
        <v>0</v>
      </c>
      <c r="BL176" s="15" t="s">
        <v>163</v>
      </c>
      <c r="BM176" s="140" t="s">
        <v>2483</v>
      </c>
    </row>
    <row r="177" spans="2:65" s="1" customFormat="1" ht="16.5" customHeight="1">
      <c r="B177" s="128"/>
      <c r="C177" s="166" t="s">
        <v>355</v>
      </c>
      <c r="D177" s="166" t="s">
        <v>544</v>
      </c>
      <c r="E177" s="167" t="s">
        <v>2484</v>
      </c>
      <c r="F177" s="168" t="s">
        <v>2485</v>
      </c>
      <c r="G177" s="169" t="s">
        <v>325</v>
      </c>
      <c r="H177" s="170">
        <v>4</v>
      </c>
      <c r="I177" s="171"/>
      <c r="J177" s="172">
        <f t="shared" si="0"/>
        <v>0</v>
      </c>
      <c r="K177" s="168" t="s">
        <v>225</v>
      </c>
      <c r="L177" s="173"/>
      <c r="M177" s="174" t="s">
        <v>1</v>
      </c>
      <c r="N177" s="175" t="s">
        <v>41</v>
      </c>
      <c r="P177" s="138">
        <f t="shared" si="1"/>
        <v>0</v>
      </c>
      <c r="Q177" s="138">
        <v>1E-4</v>
      </c>
      <c r="R177" s="138">
        <f t="shared" si="2"/>
        <v>4.0000000000000002E-4</v>
      </c>
      <c r="S177" s="138">
        <v>0</v>
      </c>
      <c r="T177" s="139">
        <f t="shared" si="3"/>
        <v>0</v>
      </c>
      <c r="AR177" s="140" t="s">
        <v>188</v>
      </c>
      <c r="AT177" s="140" t="s">
        <v>544</v>
      </c>
      <c r="AU177" s="140" t="s">
        <v>84</v>
      </c>
      <c r="AY177" s="15" t="s">
        <v>158</v>
      </c>
      <c r="BE177" s="141">
        <f t="shared" si="4"/>
        <v>0</v>
      </c>
      <c r="BF177" s="141">
        <f t="shared" si="5"/>
        <v>0</v>
      </c>
      <c r="BG177" s="141">
        <f t="shared" si="6"/>
        <v>0</v>
      </c>
      <c r="BH177" s="141">
        <f t="shared" si="7"/>
        <v>0</v>
      </c>
      <c r="BI177" s="141">
        <f t="shared" si="8"/>
        <v>0</v>
      </c>
      <c r="BJ177" s="15" t="s">
        <v>80</v>
      </c>
      <c r="BK177" s="141">
        <f t="shared" si="9"/>
        <v>0</v>
      </c>
      <c r="BL177" s="15" t="s">
        <v>163</v>
      </c>
      <c r="BM177" s="140" t="s">
        <v>2486</v>
      </c>
    </row>
    <row r="178" spans="2:65" s="1" customFormat="1" ht="24.2" customHeight="1">
      <c r="B178" s="128"/>
      <c r="C178" s="129" t="s">
        <v>360</v>
      </c>
      <c r="D178" s="129" t="s">
        <v>159</v>
      </c>
      <c r="E178" s="130" t="s">
        <v>2487</v>
      </c>
      <c r="F178" s="131" t="s">
        <v>2488</v>
      </c>
      <c r="G178" s="132" t="s">
        <v>325</v>
      </c>
      <c r="H178" s="133">
        <v>2</v>
      </c>
      <c r="I178" s="134"/>
      <c r="J178" s="135">
        <f t="shared" si="0"/>
        <v>0</v>
      </c>
      <c r="K178" s="131" t="s">
        <v>225</v>
      </c>
      <c r="L178" s="30"/>
      <c r="M178" s="136" t="s">
        <v>1</v>
      </c>
      <c r="N178" s="137" t="s">
        <v>41</v>
      </c>
      <c r="P178" s="138">
        <f t="shared" si="1"/>
        <v>0</v>
      </c>
      <c r="Q178" s="138">
        <v>0</v>
      </c>
      <c r="R178" s="138">
        <f t="shared" si="2"/>
        <v>0</v>
      </c>
      <c r="S178" s="138">
        <v>0</v>
      </c>
      <c r="T178" s="139">
        <f t="shared" si="3"/>
        <v>0</v>
      </c>
      <c r="AR178" s="140" t="s">
        <v>163</v>
      </c>
      <c r="AT178" s="140" t="s">
        <v>159</v>
      </c>
      <c r="AU178" s="140" t="s">
        <v>84</v>
      </c>
      <c r="AY178" s="15" t="s">
        <v>158</v>
      </c>
      <c r="BE178" s="141">
        <f t="shared" si="4"/>
        <v>0</v>
      </c>
      <c r="BF178" s="141">
        <f t="shared" si="5"/>
        <v>0</v>
      </c>
      <c r="BG178" s="141">
        <f t="shared" si="6"/>
        <v>0</v>
      </c>
      <c r="BH178" s="141">
        <f t="shared" si="7"/>
        <v>0</v>
      </c>
      <c r="BI178" s="141">
        <f t="shared" si="8"/>
        <v>0</v>
      </c>
      <c r="BJ178" s="15" t="s">
        <v>80</v>
      </c>
      <c r="BK178" s="141">
        <f t="shared" si="9"/>
        <v>0</v>
      </c>
      <c r="BL178" s="15" t="s">
        <v>163</v>
      </c>
      <c r="BM178" s="140" t="s">
        <v>2489</v>
      </c>
    </row>
    <row r="179" spans="2:65" s="1" customFormat="1" ht="16.5" customHeight="1">
      <c r="B179" s="128"/>
      <c r="C179" s="166" t="s">
        <v>112</v>
      </c>
      <c r="D179" s="166" t="s">
        <v>544</v>
      </c>
      <c r="E179" s="167" t="s">
        <v>2490</v>
      </c>
      <c r="F179" s="168" t="s">
        <v>2491</v>
      </c>
      <c r="G179" s="169" t="s">
        <v>325</v>
      </c>
      <c r="H179" s="170">
        <v>2</v>
      </c>
      <c r="I179" s="171"/>
      <c r="J179" s="172">
        <f t="shared" si="0"/>
        <v>0</v>
      </c>
      <c r="K179" s="168" t="s">
        <v>225</v>
      </c>
      <c r="L179" s="173"/>
      <c r="M179" s="174" t="s">
        <v>1</v>
      </c>
      <c r="N179" s="175" t="s">
        <v>41</v>
      </c>
      <c r="P179" s="138">
        <f t="shared" si="1"/>
        <v>0</v>
      </c>
      <c r="Q179" s="138">
        <v>1.1E-4</v>
      </c>
      <c r="R179" s="138">
        <f t="shared" si="2"/>
        <v>2.2000000000000001E-4</v>
      </c>
      <c r="S179" s="138">
        <v>0</v>
      </c>
      <c r="T179" s="139">
        <f t="shared" si="3"/>
        <v>0</v>
      </c>
      <c r="AR179" s="140" t="s">
        <v>188</v>
      </c>
      <c r="AT179" s="140" t="s">
        <v>544</v>
      </c>
      <c r="AU179" s="140" t="s">
        <v>84</v>
      </c>
      <c r="AY179" s="15" t="s">
        <v>158</v>
      </c>
      <c r="BE179" s="141">
        <f t="shared" si="4"/>
        <v>0</v>
      </c>
      <c r="BF179" s="141">
        <f t="shared" si="5"/>
        <v>0</v>
      </c>
      <c r="BG179" s="141">
        <f t="shared" si="6"/>
        <v>0</v>
      </c>
      <c r="BH179" s="141">
        <f t="shared" si="7"/>
        <v>0</v>
      </c>
      <c r="BI179" s="141">
        <f t="shared" si="8"/>
        <v>0</v>
      </c>
      <c r="BJ179" s="15" t="s">
        <v>80</v>
      </c>
      <c r="BK179" s="141">
        <f t="shared" si="9"/>
        <v>0</v>
      </c>
      <c r="BL179" s="15" t="s">
        <v>163</v>
      </c>
      <c r="BM179" s="140" t="s">
        <v>2492</v>
      </c>
    </row>
    <row r="180" spans="2:65" s="1" customFormat="1" ht="24.2" customHeight="1">
      <c r="B180" s="128"/>
      <c r="C180" s="129" t="s">
        <v>371</v>
      </c>
      <c r="D180" s="129" t="s">
        <v>159</v>
      </c>
      <c r="E180" s="130" t="s">
        <v>2493</v>
      </c>
      <c r="F180" s="131" t="s">
        <v>2494</v>
      </c>
      <c r="G180" s="132" t="s">
        <v>325</v>
      </c>
      <c r="H180" s="133">
        <v>8</v>
      </c>
      <c r="I180" s="134"/>
      <c r="J180" s="135">
        <f t="shared" si="0"/>
        <v>0</v>
      </c>
      <c r="K180" s="131" t="s">
        <v>225</v>
      </c>
      <c r="L180" s="30"/>
      <c r="M180" s="136" t="s">
        <v>1</v>
      </c>
      <c r="N180" s="137" t="s">
        <v>41</v>
      </c>
      <c r="P180" s="138">
        <f t="shared" si="1"/>
        <v>0</v>
      </c>
      <c r="Q180" s="138">
        <v>0</v>
      </c>
      <c r="R180" s="138">
        <f t="shared" si="2"/>
        <v>0</v>
      </c>
      <c r="S180" s="138">
        <v>0</v>
      </c>
      <c r="T180" s="139">
        <f t="shared" si="3"/>
        <v>0</v>
      </c>
      <c r="AR180" s="140" t="s">
        <v>163</v>
      </c>
      <c r="AT180" s="140" t="s">
        <v>159</v>
      </c>
      <c r="AU180" s="140" t="s">
        <v>84</v>
      </c>
      <c r="AY180" s="15" t="s">
        <v>158</v>
      </c>
      <c r="BE180" s="141">
        <f t="shared" si="4"/>
        <v>0</v>
      </c>
      <c r="BF180" s="141">
        <f t="shared" si="5"/>
        <v>0</v>
      </c>
      <c r="BG180" s="141">
        <f t="shared" si="6"/>
        <v>0</v>
      </c>
      <c r="BH180" s="141">
        <f t="shared" si="7"/>
        <v>0</v>
      </c>
      <c r="BI180" s="141">
        <f t="shared" si="8"/>
        <v>0</v>
      </c>
      <c r="BJ180" s="15" t="s">
        <v>80</v>
      </c>
      <c r="BK180" s="141">
        <f t="shared" si="9"/>
        <v>0</v>
      </c>
      <c r="BL180" s="15" t="s">
        <v>163</v>
      </c>
      <c r="BM180" s="140" t="s">
        <v>2495</v>
      </c>
    </row>
    <row r="181" spans="2:65" s="1" customFormat="1" ht="16.5" customHeight="1">
      <c r="B181" s="128"/>
      <c r="C181" s="166" t="s">
        <v>377</v>
      </c>
      <c r="D181" s="166" t="s">
        <v>544</v>
      </c>
      <c r="E181" s="167" t="s">
        <v>2496</v>
      </c>
      <c r="F181" s="168" t="s">
        <v>2497</v>
      </c>
      <c r="G181" s="169" t="s">
        <v>325</v>
      </c>
      <c r="H181" s="170">
        <v>8</v>
      </c>
      <c r="I181" s="171"/>
      <c r="J181" s="172">
        <f t="shared" si="0"/>
        <v>0</v>
      </c>
      <c r="K181" s="168" t="s">
        <v>225</v>
      </c>
      <c r="L181" s="173"/>
      <c r="M181" s="174" t="s">
        <v>1</v>
      </c>
      <c r="N181" s="175" t="s">
        <v>41</v>
      </c>
      <c r="P181" s="138">
        <f t="shared" si="1"/>
        <v>0</v>
      </c>
      <c r="Q181" s="138">
        <v>2.2000000000000001E-4</v>
      </c>
      <c r="R181" s="138">
        <f t="shared" si="2"/>
        <v>1.7600000000000001E-3</v>
      </c>
      <c r="S181" s="138">
        <v>0</v>
      </c>
      <c r="T181" s="139">
        <f t="shared" si="3"/>
        <v>0</v>
      </c>
      <c r="AR181" s="140" t="s">
        <v>188</v>
      </c>
      <c r="AT181" s="140" t="s">
        <v>544</v>
      </c>
      <c r="AU181" s="140" t="s">
        <v>84</v>
      </c>
      <c r="AY181" s="15" t="s">
        <v>158</v>
      </c>
      <c r="BE181" s="141">
        <f t="shared" si="4"/>
        <v>0</v>
      </c>
      <c r="BF181" s="141">
        <f t="shared" si="5"/>
        <v>0</v>
      </c>
      <c r="BG181" s="141">
        <f t="shared" si="6"/>
        <v>0</v>
      </c>
      <c r="BH181" s="141">
        <f t="shared" si="7"/>
        <v>0</v>
      </c>
      <c r="BI181" s="141">
        <f t="shared" si="8"/>
        <v>0</v>
      </c>
      <c r="BJ181" s="15" t="s">
        <v>80</v>
      </c>
      <c r="BK181" s="141">
        <f t="shared" si="9"/>
        <v>0</v>
      </c>
      <c r="BL181" s="15" t="s">
        <v>163</v>
      </c>
      <c r="BM181" s="140" t="s">
        <v>2498</v>
      </c>
    </row>
    <row r="182" spans="2:65" s="1" customFormat="1" ht="24.2" customHeight="1">
      <c r="B182" s="128"/>
      <c r="C182" s="129" t="s">
        <v>383</v>
      </c>
      <c r="D182" s="129" t="s">
        <v>159</v>
      </c>
      <c r="E182" s="130" t="s">
        <v>2499</v>
      </c>
      <c r="F182" s="131" t="s">
        <v>2500</v>
      </c>
      <c r="G182" s="132" t="s">
        <v>325</v>
      </c>
      <c r="H182" s="133">
        <v>4</v>
      </c>
      <c r="I182" s="134"/>
      <c r="J182" s="135">
        <f t="shared" si="0"/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 t="shared" si="1"/>
        <v>0</v>
      </c>
      <c r="Q182" s="138">
        <v>0</v>
      </c>
      <c r="R182" s="138">
        <f t="shared" si="2"/>
        <v>0</v>
      </c>
      <c r="S182" s="138">
        <v>0</v>
      </c>
      <c r="T182" s="139">
        <f t="shared" si="3"/>
        <v>0</v>
      </c>
      <c r="AR182" s="140" t="s">
        <v>163</v>
      </c>
      <c r="AT182" s="140" t="s">
        <v>159</v>
      </c>
      <c r="AU182" s="140" t="s">
        <v>84</v>
      </c>
      <c r="AY182" s="15" t="s">
        <v>158</v>
      </c>
      <c r="BE182" s="141">
        <f t="shared" si="4"/>
        <v>0</v>
      </c>
      <c r="BF182" s="141">
        <f t="shared" si="5"/>
        <v>0</v>
      </c>
      <c r="BG182" s="141">
        <f t="shared" si="6"/>
        <v>0</v>
      </c>
      <c r="BH182" s="141">
        <f t="shared" si="7"/>
        <v>0</v>
      </c>
      <c r="BI182" s="141">
        <f t="shared" si="8"/>
        <v>0</v>
      </c>
      <c r="BJ182" s="15" t="s">
        <v>80</v>
      </c>
      <c r="BK182" s="141">
        <f t="shared" si="9"/>
        <v>0</v>
      </c>
      <c r="BL182" s="15" t="s">
        <v>163</v>
      </c>
      <c r="BM182" s="140" t="s">
        <v>2501</v>
      </c>
    </row>
    <row r="183" spans="2:65" s="1" customFormat="1" ht="16.5" customHeight="1">
      <c r="B183" s="128"/>
      <c r="C183" s="166" t="s">
        <v>411</v>
      </c>
      <c r="D183" s="166" t="s">
        <v>544</v>
      </c>
      <c r="E183" s="167" t="s">
        <v>2502</v>
      </c>
      <c r="F183" s="168" t="s">
        <v>2503</v>
      </c>
      <c r="G183" s="169" t="s">
        <v>325</v>
      </c>
      <c r="H183" s="170">
        <v>4</v>
      </c>
      <c r="I183" s="171"/>
      <c r="J183" s="172">
        <f t="shared" si="0"/>
        <v>0</v>
      </c>
      <c r="K183" s="168" t="s">
        <v>225</v>
      </c>
      <c r="L183" s="173"/>
      <c r="M183" s="174" t="s">
        <v>1</v>
      </c>
      <c r="N183" s="175" t="s">
        <v>41</v>
      </c>
      <c r="P183" s="138">
        <f t="shared" si="1"/>
        <v>0</v>
      </c>
      <c r="Q183" s="138">
        <v>2.5999999999999998E-4</v>
      </c>
      <c r="R183" s="138">
        <f t="shared" si="2"/>
        <v>1.0399999999999999E-3</v>
      </c>
      <c r="S183" s="138">
        <v>0</v>
      </c>
      <c r="T183" s="139">
        <f t="shared" si="3"/>
        <v>0</v>
      </c>
      <c r="AR183" s="140" t="s">
        <v>188</v>
      </c>
      <c r="AT183" s="140" t="s">
        <v>544</v>
      </c>
      <c r="AU183" s="140" t="s">
        <v>84</v>
      </c>
      <c r="AY183" s="15" t="s">
        <v>158</v>
      </c>
      <c r="BE183" s="141">
        <f t="shared" si="4"/>
        <v>0</v>
      </c>
      <c r="BF183" s="141">
        <f t="shared" si="5"/>
        <v>0</v>
      </c>
      <c r="BG183" s="141">
        <f t="shared" si="6"/>
        <v>0</v>
      </c>
      <c r="BH183" s="141">
        <f t="shared" si="7"/>
        <v>0</v>
      </c>
      <c r="BI183" s="141">
        <f t="shared" si="8"/>
        <v>0</v>
      </c>
      <c r="BJ183" s="15" t="s">
        <v>80</v>
      </c>
      <c r="BK183" s="141">
        <f t="shared" si="9"/>
        <v>0</v>
      </c>
      <c r="BL183" s="15" t="s">
        <v>163</v>
      </c>
      <c r="BM183" s="140" t="s">
        <v>2504</v>
      </c>
    </row>
    <row r="184" spans="2:65" s="1" customFormat="1" ht="16.5" customHeight="1">
      <c r="B184" s="128"/>
      <c r="C184" s="129" t="s">
        <v>416</v>
      </c>
      <c r="D184" s="129" t="s">
        <v>159</v>
      </c>
      <c r="E184" s="130" t="s">
        <v>2505</v>
      </c>
      <c r="F184" s="131" t="s">
        <v>2506</v>
      </c>
      <c r="G184" s="132" t="s">
        <v>352</v>
      </c>
      <c r="H184" s="133">
        <v>143.6</v>
      </c>
      <c r="I184" s="134"/>
      <c r="J184" s="135">
        <f t="shared" si="0"/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 t="shared" si="1"/>
        <v>0</v>
      </c>
      <c r="Q184" s="138">
        <v>0</v>
      </c>
      <c r="R184" s="138">
        <f t="shared" si="2"/>
        <v>0</v>
      </c>
      <c r="S184" s="138">
        <v>0</v>
      </c>
      <c r="T184" s="139">
        <f t="shared" si="3"/>
        <v>0</v>
      </c>
      <c r="AR184" s="140" t="s">
        <v>163</v>
      </c>
      <c r="AT184" s="140" t="s">
        <v>159</v>
      </c>
      <c r="AU184" s="140" t="s">
        <v>84</v>
      </c>
      <c r="AY184" s="15" t="s">
        <v>158</v>
      </c>
      <c r="BE184" s="141">
        <f t="shared" si="4"/>
        <v>0</v>
      </c>
      <c r="BF184" s="141">
        <f t="shared" si="5"/>
        <v>0</v>
      </c>
      <c r="BG184" s="141">
        <f t="shared" si="6"/>
        <v>0</v>
      </c>
      <c r="BH184" s="141">
        <f t="shared" si="7"/>
        <v>0</v>
      </c>
      <c r="BI184" s="141">
        <f t="shared" si="8"/>
        <v>0</v>
      </c>
      <c r="BJ184" s="15" t="s">
        <v>80</v>
      </c>
      <c r="BK184" s="141">
        <f t="shared" si="9"/>
        <v>0</v>
      </c>
      <c r="BL184" s="15" t="s">
        <v>163</v>
      </c>
      <c r="BM184" s="140" t="s">
        <v>2507</v>
      </c>
    </row>
    <row r="185" spans="2:65" s="11" customFormat="1">
      <c r="B185" s="142"/>
      <c r="D185" s="143" t="s">
        <v>165</v>
      </c>
      <c r="E185" s="144" t="s">
        <v>1</v>
      </c>
      <c r="F185" s="145" t="s">
        <v>2508</v>
      </c>
      <c r="H185" s="146">
        <v>143.6</v>
      </c>
      <c r="I185" s="147"/>
      <c r="L185" s="142"/>
      <c r="M185" s="148"/>
      <c r="T185" s="149"/>
      <c r="AT185" s="144" t="s">
        <v>165</v>
      </c>
      <c r="AU185" s="144" t="s">
        <v>84</v>
      </c>
      <c r="AV185" s="11" t="s">
        <v>84</v>
      </c>
      <c r="AW185" s="11" t="s">
        <v>32</v>
      </c>
      <c r="AX185" s="11" t="s">
        <v>80</v>
      </c>
      <c r="AY185" s="144" t="s">
        <v>158</v>
      </c>
    </row>
    <row r="186" spans="2:65" s="1" customFormat="1" ht="24.2" customHeight="1">
      <c r="B186" s="128"/>
      <c r="C186" s="129" t="s">
        <v>420</v>
      </c>
      <c r="D186" s="129" t="s">
        <v>159</v>
      </c>
      <c r="E186" s="130" t="s">
        <v>2509</v>
      </c>
      <c r="F186" s="131" t="s">
        <v>2510</v>
      </c>
      <c r="G186" s="132" t="s">
        <v>325</v>
      </c>
      <c r="H186" s="133">
        <v>4</v>
      </c>
      <c r="I186" s="134"/>
      <c r="J186" s="135">
        <f>ROUND(I186*H186,2)</f>
        <v>0</v>
      </c>
      <c r="K186" s="131" t="s">
        <v>225</v>
      </c>
      <c r="L186" s="30"/>
      <c r="M186" s="136" t="s">
        <v>1</v>
      </c>
      <c r="N186" s="137" t="s">
        <v>41</v>
      </c>
      <c r="P186" s="138">
        <f>O186*H186</f>
        <v>0</v>
      </c>
      <c r="Q186" s="138">
        <v>0.45937</v>
      </c>
      <c r="R186" s="138">
        <f>Q186*H186</f>
        <v>1.83748</v>
      </c>
      <c r="S186" s="138">
        <v>0</v>
      </c>
      <c r="T186" s="139">
        <f>S186*H186</f>
        <v>0</v>
      </c>
      <c r="AR186" s="140" t="s">
        <v>163</v>
      </c>
      <c r="AT186" s="140" t="s">
        <v>159</v>
      </c>
      <c r="AU186" s="140" t="s">
        <v>84</v>
      </c>
      <c r="AY186" s="15" t="s">
        <v>158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80</v>
      </c>
      <c r="BK186" s="141">
        <f>ROUND(I186*H186,2)</f>
        <v>0</v>
      </c>
      <c r="BL186" s="15" t="s">
        <v>163</v>
      </c>
      <c r="BM186" s="140" t="s">
        <v>2511</v>
      </c>
    </row>
    <row r="187" spans="2:65" s="1" customFormat="1" ht="24.2" customHeight="1">
      <c r="B187" s="128"/>
      <c r="C187" s="129" t="s">
        <v>424</v>
      </c>
      <c r="D187" s="129" t="s">
        <v>159</v>
      </c>
      <c r="E187" s="130" t="s">
        <v>2512</v>
      </c>
      <c r="F187" s="131" t="s">
        <v>2513</v>
      </c>
      <c r="G187" s="132" t="s">
        <v>352</v>
      </c>
      <c r="H187" s="133">
        <v>139.6</v>
      </c>
      <c r="I187" s="134"/>
      <c r="J187" s="135">
        <f>ROUND(I187*H187,2)</f>
        <v>0</v>
      </c>
      <c r="K187" s="131" t="s">
        <v>225</v>
      </c>
      <c r="L187" s="30"/>
      <c r="M187" s="136" t="s">
        <v>1</v>
      </c>
      <c r="N187" s="137" t="s">
        <v>41</v>
      </c>
      <c r="P187" s="138">
        <f>O187*H187</f>
        <v>0</v>
      </c>
      <c r="Q187" s="138">
        <v>6.9999999999999994E-5</v>
      </c>
      <c r="R187" s="138">
        <f>Q187*H187</f>
        <v>9.7719999999999994E-3</v>
      </c>
      <c r="S187" s="138">
        <v>0</v>
      </c>
      <c r="T187" s="139">
        <f>S187*H187</f>
        <v>0</v>
      </c>
      <c r="AR187" s="140" t="s">
        <v>163</v>
      </c>
      <c r="AT187" s="140" t="s">
        <v>159</v>
      </c>
      <c r="AU187" s="140" t="s">
        <v>84</v>
      </c>
      <c r="AY187" s="15" t="s">
        <v>158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5" t="s">
        <v>80</v>
      </c>
      <c r="BK187" s="141">
        <f>ROUND(I187*H187,2)</f>
        <v>0</v>
      </c>
      <c r="BL187" s="15" t="s">
        <v>163</v>
      </c>
      <c r="BM187" s="140" t="s">
        <v>2514</v>
      </c>
    </row>
    <row r="188" spans="2:65" s="11" customFormat="1">
      <c r="B188" s="142"/>
      <c r="D188" s="143" t="s">
        <v>165</v>
      </c>
      <c r="E188" s="144" t="s">
        <v>1</v>
      </c>
      <c r="F188" s="145" t="s">
        <v>2515</v>
      </c>
      <c r="H188" s="146">
        <v>139.6</v>
      </c>
      <c r="I188" s="147"/>
      <c r="L188" s="142"/>
      <c r="M188" s="148"/>
      <c r="T188" s="149"/>
      <c r="AT188" s="144" t="s">
        <v>165</v>
      </c>
      <c r="AU188" s="144" t="s">
        <v>84</v>
      </c>
      <c r="AV188" s="11" t="s">
        <v>84</v>
      </c>
      <c r="AW188" s="11" t="s">
        <v>32</v>
      </c>
      <c r="AX188" s="11" t="s">
        <v>80</v>
      </c>
      <c r="AY188" s="144" t="s">
        <v>158</v>
      </c>
    </row>
    <row r="189" spans="2:65" s="10" customFormat="1" ht="22.9" customHeight="1">
      <c r="B189" s="118"/>
      <c r="D189" s="119" t="s">
        <v>75</v>
      </c>
      <c r="E189" s="164" t="s">
        <v>192</v>
      </c>
      <c r="F189" s="164" t="s">
        <v>441</v>
      </c>
      <c r="I189" s="121"/>
      <c r="J189" s="165">
        <f>BK189</f>
        <v>0</v>
      </c>
      <c r="L189" s="118"/>
      <c r="M189" s="123"/>
      <c r="P189" s="124">
        <f>SUM(P190:P193)</f>
        <v>0</v>
      </c>
      <c r="R189" s="124">
        <f>SUM(R190:R193)</f>
        <v>2.7581832000000004</v>
      </c>
      <c r="T189" s="125">
        <f>SUM(T190:T193)</f>
        <v>0</v>
      </c>
      <c r="AR189" s="119" t="s">
        <v>80</v>
      </c>
      <c r="AT189" s="126" t="s">
        <v>75</v>
      </c>
      <c r="AU189" s="126" t="s">
        <v>80</v>
      </c>
      <c r="AY189" s="119" t="s">
        <v>158</v>
      </c>
      <c r="BK189" s="127">
        <f>SUM(BK190:BK193)</f>
        <v>0</v>
      </c>
    </row>
    <row r="190" spans="2:65" s="1" customFormat="1" ht="33" customHeight="1">
      <c r="B190" s="128"/>
      <c r="C190" s="129" t="s">
        <v>428</v>
      </c>
      <c r="D190" s="129" t="s">
        <v>159</v>
      </c>
      <c r="E190" s="130" t="s">
        <v>2516</v>
      </c>
      <c r="F190" s="131" t="s">
        <v>2517</v>
      </c>
      <c r="G190" s="132" t="s">
        <v>352</v>
      </c>
      <c r="H190" s="133">
        <v>18</v>
      </c>
      <c r="I190" s="134"/>
      <c r="J190" s="135">
        <f>ROUND(I190*H190,2)</f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>O190*H190</f>
        <v>0</v>
      </c>
      <c r="Q190" s="138">
        <v>9.5990000000000006E-2</v>
      </c>
      <c r="R190" s="138">
        <f>Q190*H190</f>
        <v>1.7278200000000001</v>
      </c>
      <c r="S190" s="138">
        <v>0</v>
      </c>
      <c r="T190" s="139">
        <f>S190*H190</f>
        <v>0</v>
      </c>
      <c r="AR190" s="140" t="s">
        <v>163</v>
      </c>
      <c r="AT190" s="140" t="s">
        <v>159</v>
      </c>
      <c r="AU190" s="140" t="s">
        <v>84</v>
      </c>
      <c r="AY190" s="15" t="s">
        <v>158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80</v>
      </c>
      <c r="BK190" s="141">
        <f>ROUND(I190*H190,2)</f>
        <v>0</v>
      </c>
      <c r="BL190" s="15" t="s">
        <v>163</v>
      </c>
      <c r="BM190" s="140" t="s">
        <v>2518</v>
      </c>
    </row>
    <row r="191" spans="2:65" s="11" customFormat="1">
      <c r="B191" s="142"/>
      <c r="D191" s="143" t="s">
        <v>165</v>
      </c>
      <c r="E191" s="144" t="s">
        <v>1</v>
      </c>
      <c r="F191" s="145" t="s">
        <v>2395</v>
      </c>
      <c r="H191" s="146">
        <v>18</v>
      </c>
      <c r="I191" s="147"/>
      <c r="L191" s="142"/>
      <c r="M191" s="148"/>
      <c r="T191" s="149"/>
      <c r="AT191" s="144" t="s">
        <v>165</v>
      </c>
      <c r="AU191" s="144" t="s">
        <v>84</v>
      </c>
      <c r="AV191" s="11" t="s">
        <v>84</v>
      </c>
      <c r="AW191" s="11" t="s">
        <v>32</v>
      </c>
      <c r="AX191" s="11" t="s">
        <v>80</v>
      </c>
      <c r="AY191" s="144" t="s">
        <v>158</v>
      </c>
    </row>
    <row r="192" spans="2:65" s="1" customFormat="1" ht="16.5" customHeight="1">
      <c r="B192" s="128"/>
      <c r="C192" s="166" t="s">
        <v>432</v>
      </c>
      <c r="D192" s="166" t="s">
        <v>544</v>
      </c>
      <c r="E192" s="167" t="s">
        <v>2519</v>
      </c>
      <c r="F192" s="168" t="s">
        <v>2520</v>
      </c>
      <c r="G192" s="169" t="s">
        <v>352</v>
      </c>
      <c r="H192" s="170">
        <v>18.36</v>
      </c>
      <c r="I192" s="171"/>
      <c r="J192" s="172">
        <f>ROUND(I192*H192,2)</f>
        <v>0</v>
      </c>
      <c r="K192" s="168" t="s">
        <v>225</v>
      </c>
      <c r="L192" s="173"/>
      <c r="M192" s="174" t="s">
        <v>1</v>
      </c>
      <c r="N192" s="175" t="s">
        <v>41</v>
      </c>
      <c r="P192" s="138">
        <f>O192*H192</f>
        <v>0</v>
      </c>
      <c r="Q192" s="138">
        <v>5.6120000000000003E-2</v>
      </c>
      <c r="R192" s="138">
        <f>Q192*H192</f>
        <v>1.0303632</v>
      </c>
      <c r="S192" s="138">
        <v>0</v>
      </c>
      <c r="T192" s="139">
        <f>S192*H192</f>
        <v>0</v>
      </c>
      <c r="AR192" s="140" t="s">
        <v>188</v>
      </c>
      <c r="AT192" s="140" t="s">
        <v>544</v>
      </c>
      <c r="AU192" s="140" t="s">
        <v>84</v>
      </c>
      <c r="AY192" s="15" t="s">
        <v>158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5" t="s">
        <v>80</v>
      </c>
      <c r="BK192" s="141">
        <f>ROUND(I192*H192,2)</f>
        <v>0</v>
      </c>
      <c r="BL192" s="15" t="s">
        <v>163</v>
      </c>
      <c r="BM192" s="140" t="s">
        <v>2521</v>
      </c>
    </row>
    <row r="193" spans="2:65" s="11" customFormat="1">
      <c r="B193" s="142"/>
      <c r="D193" s="143" t="s">
        <v>165</v>
      </c>
      <c r="F193" s="145" t="s">
        <v>2522</v>
      </c>
      <c r="H193" s="146">
        <v>18.36</v>
      </c>
      <c r="I193" s="147"/>
      <c r="L193" s="142"/>
      <c r="M193" s="148"/>
      <c r="T193" s="149"/>
      <c r="AT193" s="144" t="s">
        <v>165</v>
      </c>
      <c r="AU193" s="144" t="s">
        <v>84</v>
      </c>
      <c r="AV193" s="11" t="s">
        <v>84</v>
      </c>
      <c r="AW193" s="11" t="s">
        <v>3</v>
      </c>
      <c r="AX193" s="11" t="s">
        <v>80</v>
      </c>
      <c r="AY193" s="144" t="s">
        <v>158</v>
      </c>
    </row>
    <row r="194" spans="2:65" s="10" customFormat="1" ht="22.9" customHeight="1">
      <c r="B194" s="118"/>
      <c r="D194" s="119" t="s">
        <v>75</v>
      </c>
      <c r="E194" s="164" t="s">
        <v>519</v>
      </c>
      <c r="F194" s="164" t="s">
        <v>520</v>
      </c>
      <c r="I194" s="121"/>
      <c r="J194" s="165">
        <f>BK194</f>
        <v>0</v>
      </c>
      <c r="L194" s="118"/>
      <c r="M194" s="123"/>
      <c r="P194" s="124">
        <f>P195</f>
        <v>0</v>
      </c>
      <c r="R194" s="124">
        <f>R195</f>
        <v>0</v>
      </c>
      <c r="T194" s="125">
        <f>T195</f>
        <v>0</v>
      </c>
      <c r="AR194" s="119" t="s">
        <v>80</v>
      </c>
      <c r="AT194" s="126" t="s">
        <v>75</v>
      </c>
      <c r="AU194" s="126" t="s">
        <v>80</v>
      </c>
      <c r="AY194" s="119" t="s">
        <v>158</v>
      </c>
      <c r="BK194" s="127">
        <f>BK195</f>
        <v>0</v>
      </c>
    </row>
    <row r="195" spans="2:65" s="1" customFormat="1" ht="24.2" customHeight="1">
      <c r="B195" s="128"/>
      <c r="C195" s="129" t="s">
        <v>115</v>
      </c>
      <c r="D195" s="129" t="s">
        <v>159</v>
      </c>
      <c r="E195" s="130" t="s">
        <v>2523</v>
      </c>
      <c r="F195" s="131" t="s">
        <v>2524</v>
      </c>
      <c r="G195" s="132" t="s">
        <v>248</v>
      </c>
      <c r="H195" s="133">
        <v>6.4279999999999999</v>
      </c>
      <c r="I195" s="134"/>
      <c r="J195" s="135">
        <f>ROUND(I195*H195,2)</f>
        <v>0</v>
      </c>
      <c r="K195" s="131" t="s">
        <v>225</v>
      </c>
      <c r="L195" s="30"/>
      <c r="M195" s="136" t="s">
        <v>1</v>
      </c>
      <c r="N195" s="137" t="s">
        <v>41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163</v>
      </c>
      <c r="AT195" s="140" t="s">
        <v>159</v>
      </c>
      <c r="AU195" s="140" t="s">
        <v>84</v>
      </c>
      <c r="AY195" s="15" t="s">
        <v>158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5" t="s">
        <v>80</v>
      </c>
      <c r="BK195" s="141">
        <f>ROUND(I195*H195,2)</f>
        <v>0</v>
      </c>
      <c r="BL195" s="15" t="s">
        <v>163</v>
      </c>
      <c r="BM195" s="140" t="s">
        <v>2525</v>
      </c>
    </row>
    <row r="196" spans="2:65" s="10" customFormat="1" ht="25.9" customHeight="1">
      <c r="B196" s="118"/>
      <c r="D196" s="119" t="s">
        <v>75</v>
      </c>
      <c r="E196" s="120" t="s">
        <v>526</v>
      </c>
      <c r="F196" s="120" t="s">
        <v>527</v>
      </c>
      <c r="I196" s="121"/>
      <c r="J196" s="122">
        <f>BK196</f>
        <v>0</v>
      </c>
      <c r="L196" s="118"/>
      <c r="M196" s="123"/>
      <c r="P196" s="124">
        <f>P197</f>
        <v>0</v>
      </c>
      <c r="R196" s="124">
        <f>R197</f>
        <v>1.0400000000000001E-3</v>
      </c>
      <c r="T196" s="125">
        <f>T197</f>
        <v>0</v>
      </c>
      <c r="AR196" s="119" t="s">
        <v>84</v>
      </c>
      <c r="AT196" s="126" t="s">
        <v>75</v>
      </c>
      <c r="AU196" s="126" t="s">
        <v>76</v>
      </c>
      <c r="AY196" s="119" t="s">
        <v>158</v>
      </c>
      <c r="BK196" s="127">
        <f>BK197</f>
        <v>0</v>
      </c>
    </row>
    <row r="197" spans="2:65" s="10" customFormat="1" ht="22.9" customHeight="1">
      <c r="B197" s="118"/>
      <c r="D197" s="119" t="s">
        <v>75</v>
      </c>
      <c r="E197" s="164" t="s">
        <v>2526</v>
      </c>
      <c r="F197" s="164" t="s">
        <v>2527</v>
      </c>
      <c r="I197" s="121"/>
      <c r="J197" s="165">
        <f>BK197</f>
        <v>0</v>
      </c>
      <c r="L197" s="118"/>
      <c r="M197" s="123"/>
      <c r="P197" s="124">
        <f>SUM(P198:P200)</f>
        <v>0</v>
      </c>
      <c r="R197" s="124">
        <f>SUM(R198:R200)</f>
        <v>1.0400000000000001E-3</v>
      </c>
      <c r="T197" s="125">
        <f>SUM(T198:T200)</f>
        <v>0</v>
      </c>
      <c r="AR197" s="119" t="s">
        <v>84</v>
      </c>
      <c r="AT197" s="126" t="s">
        <v>75</v>
      </c>
      <c r="AU197" s="126" t="s">
        <v>80</v>
      </c>
      <c r="AY197" s="119" t="s">
        <v>158</v>
      </c>
      <c r="BK197" s="127">
        <f>SUM(BK198:BK200)</f>
        <v>0</v>
      </c>
    </row>
    <row r="198" spans="2:65" s="1" customFormat="1" ht="21.75" customHeight="1">
      <c r="B198" s="128"/>
      <c r="C198" s="129" t="s">
        <v>442</v>
      </c>
      <c r="D198" s="129" t="s">
        <v>159</v>
      </c>
      <c r="E198" s="130" t="s">
        <v>2528</v>
      </c>
      <c r="F198" s="131" t="s">
        <v>2529</v>
      </c>
      <c r="G198" s="132" t="s">
        <v>325</v>
      </c>
      <c r="H198" s="133">
        <v>1</v>
      </c>
      <c r="I198" s="134"/>
      <c r="J198" s="135">
        <f>ROUND(I198*H198,2)</f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>O198*H198</f>
        <v>0</v>
      </c>
      <c r="Q198" s="138">
        <v>3.4000000000000002E-4</v>
      </c>
      <c r="R198" s="138">
        <f>Q198*H198</f>
        <v>3.4000000000000002E-4</v>
      </c>
      <c r="S198" s="138">
        <v>0</v>
      </c>
      <c r="T198" s="139">
        <f>S198*H198</f>
        <v>0</v>
      </c>
      <c r="AR198" s="140" t="s">
        <v>294</v>
      </c>
      <c r="AT198" s="140" t="s">
        <v>159</v>
      </c>
      <c r="AU198" s="140" t="s">
        <v>84</v>
      </c>
      <c r="AY198" s="15" t="s">
        <v>158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5" t="s">
        <v>80</v>
      </c>
      <c r="BK198" s="141">
        <f>ROUND(I198*H198,2)</f>
        <v>0</v>
      </c>
      <c r="BL198" s="15" t="s">
        <v>294</v>
      </c>
      <c r="BM198" s="140" t="s">
        <v>2530</v>
      </c>
    </row>
    <row r="199" spans="2:65" s="1" customFormat="1" ht="21.75" customHeight="1">
      <c r="B199" s="128"/>
      <c r="C199" s="129" t="s">
        <v>446</v>
      </c>
      <c r="D199" s="129" t="s">
        <v>159</v>
      </c>
      <c r="E199" s="130" t="s">
        <v>2531</v>
      </c>
      <c r="F199" s="131" t="s">
        <v>2532</v>
      </c>
      <c r="G199" s="132" t="s">
        <v>325</v>
      </c>
      <c r="H199" s="133">
        <v>1</v>
      </c>
      <c r="I199" s="134"/>
      <c r="J199" s="135">
        <f>ROUND(I199*H199,2)</f>
        <v>0</v>
      </c>
      <c r="K199" s="131" t="s">
        <v>225</v>
      </c>
      <c r="L199" s="30"/>
      <c r="M199" s="136" t="s">
        <v>1</v>
      </c>
      <c r="N199" s="137" t="s">
        <v>41</v>
      </c>
      <c r="P199" s="138">
        <f>O199*H199</f>
        <v>0</v>
      </c>
      <c r="Q199" s="138">
        <v>6.9999999999999999E-4</v>
      </c>
      <c r="R199" s="138">
        <f>Q199*H199</f>
        <v>6.9999999999999999E-4</v>
      </c>
      <c r="S199" s="138">
        <v>0</v>
      </c>
      <c r="T199" s="139">
        <f>S199*H199</f>
        <v>0</v>
      </c>
      <c r="AR199" s="140" t="s">
        <v>294</v>
      </c>
      <c r="AT199" s="140" t="s">
        <v>159</v>
      </c>
      <c r="AU199" s="140" t="s">
        <v>84</v>
      </c>
      <c r="AY199" s="15" t="s">
        <v>158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80</v>
      </c>
      <c r="BK199" s="141">
        <f>ROUND(I199*H199,2)</f>
        <v>0</v>
      </c>
      <c r="BL199" s="15" t="s">
        <v>294</v>
      </c>
      <c r="BM199" s="140" t="s">
        <v>2533</v>
      </c>
    </row>
    <row r="200" spans="2:65" s="1" customFormat="1" ht="24.2" customHeight="1">
      <c r="B200" s="128"/>
      <c r="C200" s="129" t="s">
        <v>451</v>
      </c>
      <c r="D200" s="129" t="s">
        <v>159</v>
      </c>
      <c r="E200" s="130" t="s">
        <v>2534</v>
      </c>
      <c r="F200" s="131" t="s">
        <v>2535</v>
      </c>
      <c r="G200" s="132" t="s">
        <v>552</v>
      </c>
      <c r="H200" s="176"/>
      <c r="I200" s="134"/>
      <c r="J200" s="135">
        <f>ROUND(I200*H200,2)</f>
        <v>0</v>
      </c>
      <c r="K200" s="131" t="s">
        <v>225</v>
      </c>
      <c r="L200" s="30"/>
      <c r="M200" s="177" t="s">
        <v>1</v>
      </c>
      <c r="N200" s="178" t="s">
        <v>41</v>
      </c>
      <c r="O200" s="179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AR200" s="140" t="s">
        <v>294</v>
      </c>
      <c r="AT200" s="140" t="s">
        <v>159</v>
      </c>
      <c r="AU200" s="140" t="s">
        <v>84</v>
      </c>
      <c r="AY200" s="15" t="s">
        <v>158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5" t="s">
        <v>80</v>
      </c>
      <c r="BK200" s="141">
        <f>ROUND(I200*H200,2)</f>
        <v>0</v>
      </c>
      <c r="BL200" s="15" t="s">
        <v>294</v>
      </c>
      <c r="BM200" s="140" t="s">
        <v>2536</v>
      </c>
    </row>
    <row r="201" spans="2:65" s="1" customFormat="1" ht="6.95" customHeight="1">
      <c r="B201" s="42"/>
      <c r="C201" s="43"/>
      <c r="D201" s="43"/>
      <c r="E201" s="43"/>
      <c r="F201" s="43"/>
      <c r="G201" s="43"/>
      <c r="H201" s="43"/>
      <c r="I201" s="43"/>
      <c r="J201" s="43"/>
      <c r="K201" s="43"/>
      <c r="L201" s="30"/>
    </row>
  </sheetData>
  <autoFilter ref="C128:K200" xr:uid="{00000000-0009-0000-0000-000009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0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120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2537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ROUND(J131,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ROUND((SUM(BE131:BE201)),  2)</f>
        <v>0</v>
      </c>
      <c r="I35" s="94">
        <v>0.21</v>
      </c>
      <c r="J35" s="84">
        <f>ROUND(((SUM(BE131:BE201))*I35),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ROUND((SUM(BF131:BF201)),  2)</f>
        <v>0</v>
      </c>
      <c r="I36" s="94">
        <v>0.12</v>
      </c>
      <c r="J36" s="84">
        <f>ROUND(((SUM(BF131:BF201))*I36),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ROUND((SUM(BG131:BG201)),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ROUND((SUM(BH131:BH201)),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ROUND((SUM(BI131:BI201)),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50 - Vytápění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J131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199</v>
      </c>
      <c r="E99" s="108"/>
      <c r="F99" s="108"/>
      <c r="G99" s="108"/>
      <c r="H99" s="108"/>
      <c r="I99" s="108"/>
      <c r="J99" s="109">
        <f>J132</f>
        <v>0</v>
      </c>
      <c r="L99" s="106"/>
    </row>
    <row r="100" spans="2:47" s="13" customFormat="1" ht="19.899999999999999" customHeight="1">
      <c r="B100" s="160"/>
      <c r="D100" s="161" t="s">
        <v>204</v>
      </c>
      <c r="E100" s="162"/>
      <c r="F100" s="162"/>
      <c r="G100" s="162"/>
      <c r="H100" s="162"/>
      <c r="I100" s="162"/>
      <c r="J100" s="163">
        <f>J133</f>
        <v>0</v>
      </c>
      <c r="L100" s="160"/>
    </row>
    <row r="101" spans="2:47" s="13" customFormat="1" ht="19.899999999999999" customHeight="1">
      <c r="B101" s="160"/>
      <c r="D101" s="161" t="s">
        <v>205</v>
      </c>
      <c r="E101" s="162"/>
      <c r="F101" s="162"/>
      <c r="G101" s="162"/>
      <c r="H101" s="162"/>
      <c r="I101" s="162"/>
      <c r="J101" s="163">
        <f>J136</f>
        <v>0</v>
      </c>
      <c r="L101" s="160"/>
    </row>
    <row r="102" spans="2:47" s="13" customFormat="1" ht="19.899999999999999" customHeight="1">
      <c r="B102" s="160"/>
      <c r="D102" s="161" t="s">
        <v>206</v>
      </c>
      <c r="E102" s="162"/>
      <c r="F102" s="162"/>
      <c r="G102" s="162"/>
      <c r="H102" s="162"/>
      <c r="I102" s="162"/>
      <c r="J102" s="163">
        <f>J140</f>
        <v>0</v>
      </c>
      <c r="L102" s="160"/>
    </row>
    <row r="103" spans="2:47" s="13" customFormat="1" ht="19.899999999999999" customHeight="1">
      <c r="B103" s="160"/>
      <c r="D103" s="161" t="s">
        <v>207</v>
      </c>
      <c r="E103" s="162"/>
      <c r="F103" s="162"/>
      <c r="G103" s="162"/>
      <c r="H103" s="162"/>
      <c r="I103" s="162"/>
      <c r="J103" s="163">
        <f>J146</f>
        <v>0</v>
      </c>
      <c r="L103" s="160"/>
    </row>
    <row r="104" spans="2:47" s="8" customFormat="1" ht="24.95" customHeight="1">
      <c r="B104" s="106"/>
      <c r="D104" s="107" t="s">
        <v>208</v>
      </c>
      <c r="E104" s="108"/>
      <c r="F104" s="108"/>
      <c r="G104" s="108"/>
      <c r="H104" s="108"/>
      <c r="I104" s="108"/>
      <c r="J104" s="109">
        <f>J148</f>
        <v>0</v>
      </c>
      <c r="L104" s="106"/>
    </row>
    <row r="105" spans="2:47" s="13" customFormat="1" ht="19.899999999999999" customHeight="1">
      <c r="B105" s="160"/>
      <c r="D105" s="161" t="s">
        <v>2538</v>
      </c>
      <c r="E105" s="162"/>
      <c r="F105" s="162"/>
      <c r="G105" s="162"/>
      <c r="H105" s="162"/>
      <c r="I105" s="162"/>
      <c r="J105" s="163">
        <f>J149</f>
        <v>0</v>
      </c>
      <c r="L105" s="160"/>
    </row>
    <row r="106" spans="2:47" s="13" customFormat="1" ht="19.899999999999999" customHeight="1">
      <c r="B106" s="160"/>
      <c r="D106" s="161" t="s">
        <v>2539</v>
      </c>
      <c r="E106" s="162"/>
      <c r="F106" s="162"/>
      <c r="G106" s="162"/>
      <c r="H106" s="162"/>
      <c r="I106" s="162"/>
      <c r="J106" s="163">
        <f>J154</f>
        <v>0</v>
      </c>
      <c r="L106" s="160"/>
    </row>
    <row r="107" spans="2:47" s="13" customFormat="1" ht="19.899999999999999" customHeight="1">
      <c r="B107" s="160"/>
      <c r="D107" s="161" t="s">
        <v>2540</v>
      </c>
      <c r="E107" s="162"/>
      <c r="F107" s="162"/>
      <c r="G107" s="162"/>
      <c r="H107" s="162"/>
      <c r="I107" s="162"/>
      <c r="J107" s="163">
        <f>J166</f>
        <v>0</v>
      </c>
      <c r="L107" s="160"/>
    </row>
    <row r="108" spans="2:47" s="13" customFormat="1" ht="19.899999999999999" customHeight="1">
      <c r="B108" s="160"/>
      <c r="D108" s="161" t="s">
        <v>2541</v>
      </c>
      <c r="E108" s="162"/>
      <c r="F108" s="162"/>
      <c r="G108" s="162"/>
      <c r="H108" s="162"/>
      <c r="I108" s="162"/>
      <c r="J108" s="163">
        <f>J179</f>
        <v>0</v>
      </c>
      <c r="L108" s="160"/>
    </row>
    <row r="109" spans="2:47" s="8" customFormat="1" ht="24.95" customHeight="1">
      <c r="B109" s="106"/>
      <c r="D109" s="107" t="s">
        <v>218</v>
      </c>
      <c r="E109" s="108"/>
      <c r="F109" s="108"/>
      <c r="G109" s="108"/>
      <c r="H109" s="108"/>
      <c r="I109" s="108"/>
      <c r="J109" s="109">
        <f>J199</f>
        <v>0</v>
      </c>
      <c r="L109" s="106"/>
    </row>
    <row r="110" spans="2:47" s="1" customFormat="1" ht="21.75" customHeight="1">
      <c r="B110" s="30"/>
      <c r="L110" s="30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0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0"/>
    </row>
    <row r="116" spans="2:12" s="1" customFormat="1" ht="24.95" customHeight="1">
      <c r="B116" s="30"/>
      <c r="C116" s="19" t="s">
        <v>143</v>
      </c>
      <c r="L116" s="30"/>
    </row>
    <row r="117" spans="2:12" s="1" customFormat="1" ht="6.95" customHeight="1">
      <c r="B117" s="30"/>
      <c r="L117" s="30"/>
    </row>
    <row r="118" spans="2:12" s="1" customFormat="1" ht="12" customHeight="1">
      <c r="B118" s="30"/>
      <c r="C118" s="25" t="s">
        <v>16</v>
      </c>
      <c r="L118" s="30"/>
    </row>
    <row r="119" spans="2:12" s="1" customFormat="1" ht="16.5" customHeight="1">
      <c r="B119" s="30"/>
      <c r="E119" s="239" t="str">
        <f>E7</f>
        <v>Stavební úpravy knihovny a IC Města Hranice</v>
      </c>
      <c r="F119" s="240"/>
      <c r="G119" s="240"/>
      <c r="H119" s="240"/>
      <c r="L119" s="30"/>
    </row>
    <row r="120" spans="2:12" ht="12" customHeight="1">
      <c r="B120" s="18"/>
      <c r="C120" s="25" t="s">
        <v>133</v>
      </c>
      <c r="L120" s="18"/>
    </row>
    <row r="121" spans="2:12" s="1" customFormat="1" ht="16.5" customHeight="1">
      <c r="B121" s="30"/>
      <c r="E121" s="239" t="s">
        <v>134</v>
      </c>
      <c r="F121" s="238"/>
      <c r="G121" s="238"/>
      <c r="H121" s="238"/>
      <c r="L121" s="30"/>
    </row>
    <row r="122" spans="2:12" s="1" customFormat="1" ht="12" customHeight="1">
      <c r="B122" s="30"/>
      <c r="C122" s="25" t="s">
        <v>135</v>
      </c>
      <c r="L122" s="30"/>
    </row>
    <row r="123" spans="2:12" s="1" customFormat="1" ht="16.5" customHeight="1">
      <c r="B123" s="30"/>
      <c r="E123" s="234" t="str">
        <f>E11</f>
        <v>50 - Vytápění</v>
      </c>
      <c r="F123" s="238"/>
      <c r="G123" s="238"/>
      <c r="H123" s="238"/>
      <c r="L123" s="30"/>
    </row>
    <row r="124" spans="2:12" s="1" customFormat="1" ht="6.95" customHeight="1">
      <c r="B124" s="30"/>
      <c r="L124" s="30"/>
    </row>
    <row r="125" spans="2:12" s="1" customFormat="1" ht="12" customHeight="1">
      <c r="B125" s="30"/>
      <c r="C125" s="25" t="s">
        <v>20</v>
      </c>
      <c r="F125" s="23" t="str">
        <f>F14</f>
        <v>Hranice</v>
      </c>
      <c r="I125" s="25" t="s">
        <v>22</v>
      </c>
      <c r="J125" s="50" t="str">
        <f>IF(J14="","",J14)</f>
        <v>2. 3. 2024</v>
      </c>
      <c r="L125" s="30"/>
    </row>
    <row r="126" spans="2:12" s="1" customFormat="1" ht="6.95" customHeight="1">
      <c r="B126" s="30"/>
      <c r="L126" s="30"/>
    </row>
    <row r="127" spans="2:12" s="1" customFormat="1" ht="15.2" customHeight="1">
      <c r="B127" s="30"/>
      <c r="C127" s="25" t="s">
        <v>24</v>
      </c>
      <c r="F127" s="23" t="str">
        <f>E17</f>
        <v>Město Hranice u Aše</v>
      </c>
      <c r="I127" s="25" t="s">
        <v>30</v>
      </c>
      <c r="J127" s="28" t="str">
        <f>E23</f>
        <v>ing.Volný Martin</v>
      </c>
      <c r="L127" s="30"/>
    </row>
    <row r="128" spans="2:12" s="1" customFormat="1" ht="15.2" customHeight="1">
      <c r="B128" s="30"/>
      <c r="C128" s="25" t="s">
        <v>28</v>
      </c>
      <c r="F128" s="23" t="str">
        <f>IF(E20="","",E20)</f>
        <v>Vyplň údaj</v>
      </c>
      <c r="I128" s="25" t="s">
        <v>33</v>
      </c>
      <c r="J128" s="28" t="str">
        <f>E26</f>
        <v>Milan Hájek</v>
      </c>
      <c r="L128" s="30"/>
    </row>
    <row r="129" spans="2:65" s="1" customFormat="1" ht="10.35" customHeight="1">
      <c r="B129" s="30"/>
      <c r="L129" s="30"/>
    </row>
    <row r="130" spans="2:65" s="9" customFormat="1" ht="29.25" customHeight="1">
      <c r="B130" s="110"/>
      <c r="C130" s="111" t="s">
        <v>144</v>
      </c>
      <c r="D130" s="112" t="s">
        <v>61</v>
      </c>
      <c r="E130" s="112" t="s">
        <v>57</v>
      </c>
      <c r="F130" s="112" t="s">
        <v>58</v>
      </c>
      <c r="G130" s="112" t="s">
        <v>145</v>
      </c>
      <c r="H130" s="112" t="s">
        <v>146</v>
      </c>
      <c r="I130" s="112" t="s">
        <v>147</v>
      </c>
      <c r="J130" s="112" t="s">
        <v>139</v>
      </c>
      <c r="K130" s="113" t="s">
        <v>148</v>
      </c>
      <c r="L130" s="110"/>
      <c r="M130" s="57" t="s">
        <v>1</v>
      </c>
      <c r="N130" s="58" t="s">
        <v>40</v>
      </c>
      <c r="O130" s="58" t="s">
        <v>149</v>
      </c>
      <c r="P130" s="58" t="s">
        <v>150</v>
      </c>
      <c r="Q130" s="58" t="s">
        <v>151</v>
      </c>
      <c r="R130" s="58" t="s">
        <v>152</v>
      </c>
      <c r="S130" s="58" t="s">
        <v>153</v>
      </c>
      <c r="T130" s="59" t="s">
        <v>154</v>
      </c>
    </row>
    <row r="131" spans="2:65" s="1" customFormat="1" ht="22.9" customHeight="1">
      <c r="B131" s="30"/>
      <c r="C131" s="62" t="s">
        <v>155</v>
      </c>
      <c r="J131" s="114">
        <f>BK131</f>
        <v>0</v>
      </c>
      <c r="L131" s="30"/>
      <c r="M131" s="60"/>
      <c r="N131" s="51"/>
      <c r="O131" s="51"/>
      <c r="P131" s="115">
        <f>P132+P148+P199</f>
        <v>0</v>
      </c>
      <c r="Q131" s="51"/>
      <c r="R131" s="115">
        <f>R132+R148+R199</f>
        <v>1.3524639999999999</v>
      </c>
      <c r="S131" s="51"/>
      <c r="T131" s="116">
        <f>T132+T148+T199</f>
        <v>0.86999999999999988</v>
      </c>
      <c r="AT131" s="15" t="s">
        <v>75</v>
      </c>
      <c r="AU131" s="15" t="s">
        <v>141</v>
      </c>
      <c r="BK131" s="117">
        <f>BK132+BK148+BK199</f>
        <v>0</v>
      </c>
    </row>
    <row r="132" spans="2:65" s="10" customFormat="1" ht="25.9" customHeight="1">
      <c r="B132" s="118"/>
      <c r="D132" s="119" t="s">
        <v>75</v>
      </c>
      <c r="E132" s="120" t="s">
        <v>219</v>
      </c>
      <c r="F132" s="120" t="s">
        <v>220</v>
      </c>
      <c r="I132" s="121"/>
      <c r="J132" s="122">
        <f>BK132</f>
        <v>0</v>
      </c>
      <c r="L132" s="118"/>
      <c r="M132" s="123"/>
      <c r="P132" s="124">
        <f>P133+P136+P140+P146</f>
        <v>0</v>
      </c>
      <c r="R132" s="124">
        <f>R133+R136+R140+R146</f>
        <v>0.44800000000000001</v>
      </c>
      <c r="T132" s="125">
        <f>T133+T136+T140+T146</f>
        <v>0.86999999999999988</v>
      </c>
      <c r="AR132" s="119" t="s">
        <v>80</v>
      </c>
      <c r="AT132" s="126" t="s">
        <v>75</v>
      </c>
      <c r="AU132" s="126" t="s">
        <v>76</v>
      </c>
      <c r="AY132" s="119" t="s">
        <v>158</v>
      </c>
      <c r="BK132" s="127">
        <f>BK133+BK136+BK140+BK146</f>
        <v>0</v>
      </c>
    </row>
    <row r="133" spans="2:65" s="10" customFormat="1" ht="22.9" customHeight="1">
      <c r="B133" s="118"/>
      <c r="D133" s="119" t="s">
        <v>75</v>
      </c>
      <c r="E133" s="164" t="s">
        <v>180</v>
      </c>
      <c r="F133" s="164" t="s">
        <v>376</v>
      </c>
      <c r="I133" s="121"/>
      <c r="J133" s="165">
        <f>BK133</f>
        <v>0</v>
      </c>
      <c r="L133" s="118"/>
      <c r="M133" s="123"/>
      <c r="P133" s="124">
        <f>SUM(P134:P135)</f>
        <v>0</v>
      </c>
      <c r="R133" s="124">
        <f>SUM(R134:R135)</f>
        <v>0.44800000000000001</v>
      </c>
      <c r="T133" s="125">
        <f>SUM(T134:T135)</f>
        <v>0</v>
      </c>
      <c r="AR133" s="119" t="s">
        <v>80</v>
      </c>
      <c r="AT133" s="126" t="s">
        <v>75</v>
      </c>
      <c r="AU133" s="126" t="s">
        <v>80</v>
      </c>
      <c r="AY133" s="119" t="s">
        <v>158</v>
      </c>
      <c r="BK133" s="127">
        <f>SUM(BK134:BK135)</f>
        <v>0</v>
      </c>
    </row>
    <row r="134" spans="2:65" s="1" customFormat="1" ht="21.75" customHeight="1">
      <c r="B134" s="128"/>
      <c r="C134" s="129" t="s">
        <v>80</v>
      </c>
      <c r="D134" s="129" t="s">
        <v>159</v>
      </c>
      <c r="E134" s="130" t="s">
        <v>2542</v>
      </c>
      <c r="F134" s="131" t="s">
        <v>2543</v>
      </c>
      <c r="G134" s="132" t="s">
        <v>256</v>
      </c>
      <c r="H134" s="133">
        <v>8</v>
      </c>
      <c r="I134" s="134"/>
      <c r="J134" s="135">
        <f>ROUND(I134*H134,2)</f>
        <v>0</v>
      </c>
      <c r="K134" s="131" t="s">
        <v>225</v>
      </c>
      <c r="L134" s="30"/>
      <c r="M134" s="136" t="s">
        <v>1</v>
      </c>
      <c r="N134" s="137" t="s">
        <v>41</v>
      </c>
      <c r="P134" s="138">
        <f>O134*H134</f>
        <v>0</v>
      </c>
      <c r="Q134" s="138">
        <v>5.6000000000000001E-2</v>
      </c>
      <c r="R134" s="138">
        <f>Q134*H134</f>
        <v>0.44800000000000001</v>
      </c>
      <c r="S134" s="138">
        <v>0</v>
      </c>
      <c r="T134" s="139">
        <f>S134*H134</f>
        <v>0</v>
      </c>
      <c r="AR134" s="140" t="s">
        <v>163</v>
      </c>
      <c r="AT134" s="140" t="s">
        <v>159</v>
      </c>
      <c r="AU134" s="140" t="s">
        <v>84</v>
      </c>
      <c r="AY134" s="15" t="s">
        <v>158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5" t="s">
        <v>80</v>
      </c>
      <c r="BK134" s="141">
        <f>ROUND(I134*H134,2)</f>
        <v>0</v>
      </c>
      <c r="BL134" s="15" t="s">
        <v>163</v>
      </c>
      <c r="BM134" s="140" t="s">
        <v>2544</v>
      </c>
    </row>
    <row r="135" spans="2:65" s="11" customFormat="1">
      <c r="B135" s="142"/>
      <c r="D135" s="143" t="s">
        <v>165</v>
      </c>
      <c r="E135" s="144" t="s">
        <v>1</v>
      </c>
      <c r="F135" s="145" t="s">
        <v>2545</v>
      </c>
      <c r="H135" s="146">
        <v>8</v>
      </c>
      <c r="I135" s="147"/>
      <c r="L135" s="142"/>
      <c r="M135" s="148"/>
      <c r="T135" s="149"/>
      <c r="AT135" s="144" t="s">
        <v>165</v>
      </c>
      <c r="AU135" s="144" t="s">
        <v>84</v>
      </c>
      <c r="AV135" s="11" t="s">
        <v>84</v>
      </c>
      <c r="AW135" s="11" t="s">
        <v>32</v>
      </c>
      <c r="AX135" s="11" t="s">
        <v>80</v>
      </c>
      <c r="AY135" s="144" t="s">
        <v>158</v>
      </c>
    </row>
    <row r="136" spans="2:65" s="10" customFormat="1" ht="22.9" customHeight="1">
      <c r="B136" s="118"/>
      <c r="D136" s="119" t="s">
        <v>75</v>
      </c>
      <c r="E136" s="164" t="s">
        <v>192</v>
      </c>
      <c r="F136" s="164" t="s">
        <v>441</v>
      </c>
      <c r="I136" s="121"/>
      <c r="J136" s="165">
        <f>BK136</f>
        <v>0</v>
      </c>
      <c r="L136" s="118"/>
      <c r="M136" s="123"/>
      <c r="P136" s="124">
        <f>SUM(P137:P139)</f>
        <v>0</v>
      </c>
      <c r="R136" s="124">
        <f>SUM(R137:R139)</f>
        <v>0</v>
      </c>
      <c r="T136" s="125">
        <f>SUM(T137:T139)</f>
        <v>0.86999999999999988</v>
      </c>
      <c r="AR136" s="119" t="s">
        <v>80</v>
      </c>
      <c r="AT136" s="126" t="s">
        <v>75</v>
      </c>
      <c r="AU136" s="126" t="s">
        <v>80</v>
      </c>
      <c r="AY136" s="119" t="s">
        <v>158</v>
      </c>
      <c r="BK136" s="127">
        <f>SUM(BK137:BK139)</f>
        <v>0</v>
      </c>
    </row>
    <row r="137" spans="2:65" s="1" customFormat="1" ht="24.2" customHeight="1">
      <c r="B137" s="128"/>
      <c r="C137" s="129" t="s">
        <v>84</v>
      </c>
      <c r="D137" s="129" t="s">
        <v>159</v>
      </c>
      <c r="E137" s="130" t="s">
        <v>2546</v>
      </c>
      <c r="F137" s="131" t="s">
        <v>2547</v>
      </c>
      <c r="G137" s="132" t="s">
        <v>352</v>
      </c>
      <c r="H137" s="133">
        <v>50</v>
      </c>
      <c r="I137" s="134"/>
      <c r="J137" s="135">
        <f>ROUND(I137*H137,2)</f>
        <v>0</v>
      </c>
      <c r="K137" s="131" t="s">
        <v>225</v>
      </c>
      <c r="L137" s="30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6.0000000000000001E-3</v>
      </c>
      <c r="T137" s="139">
        <f>S137*H137</f>
        <v>0.3</v>
      </c>
      <c r="AR137" s="140" t="s">
        <v>163</v>
      </c>
      <c r="AT137" s="140" t="s">
        <v>159</v>
      </c>
      <c r="AU137" s="140" t="s">
        <v>84</v>
      </c>
      <c r="AY137" s="15" t="s">
        <v>158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80</v>
      </c>
      <c r="BK137" s="141">
        <f>ROUND(I137*H137,2)</f>
        <v>0</v>
      </c>
      <c r="BL137" s="15" t="s">
        <v>163</v>
      </c>
      <c r="BM137" s="140" t="s">
        <v>2548</v>
      </c>
    </row>
    <row r="138" spans="2:65" s="1" customFormat="1" ht="24.2" customHeight="1">
      <c r="B138" s="128"/>
      <c r="C138" s="129" t="s">
        <v>95</v>
      </c>
      <c r="D138" s="129" t="s">
        <v>159</v>
      </c>
      <c r="E138" s="130" t="s">
        <v>2549</v>
      </c>
      <c r="F138" s="131" t="s">
        <v>2550</v>
      </c>
      <c r="G138" s="132" t="s">
        <v>352</v>
      </c>
      <c r="H138" s="133">
        <v>30</v>
      </c>
      <c r="I138" s="134"/>
      <c r="J138" s="135">
        <f>ROUND(I138*H138,2)</f>
        <v>0</v>
      </c>
      <c r="K138" s="131" t="s">
        <v>225</v>
      </c>
      <c r="L138" s="30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1.9E-2</v>
      </c>
      <c r="T138" s="139">
        <f>S138*H138</f>
        <v>0.56999999999999995</v>
      </c>
      <c r="AR138" s="140" t="s">
        <v>163</v>
      </c>
      <c r="AT138" s="140" t="s">
        <v>159</v>
      </c>
      <c r="AU138" s="140" t="s">
        <v>84</v>
      </c>
      <c r="AY138" s="15" t="s">
        <v>158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5" t="s">
        <v>80</v>
      </c>
      <c r="BK138" s="141">
        <f>ROUND(I138*H138,2)</f>
        <v>0</v>
      </c>
      <c r="BL138" s="15" t="s">
        <v>163</v>
      </c>
      <c r="BM138" s="140" t="s">
        <v>2551</v>
      </c>
    </row>
    <row r="139" spans="2:65" s="11" customFormat="1">
      <c r="B139" s="142"/>
      <c r="D139" s="143" t="s">
        <v>165</v>
      </c>
      <c r="E139" s="144" t="s">
        <v>1</v>
      </c>
      <c r="F139" s="145" t="s">
        <v>2552</v>
      </c>
      <c r="H139" s="146">
        <v>30</v>
      </c>
      <c r="I139" s="147"/>
      <c r="L139" s="142"/>
      <c r="M139" s="148"/>
      <c r="T139" s="149"/>
      <c r="AT139" s="144" t="s">
        <v>165</v>
      </c>
      <c r="AU139" s="144" t="s">
        <v>84</v>
      </c>
      <c r="AV139" s="11" t="s">
        <v>84</v>
      </c>
      <c r="AW139" s="11" t="s">
        <v>32</v>
      </c>
      <c r="AX139" s="11" t="s">
        <v>80</v>
      </c>
      <c r="AY139" s="144" t="s">
        <v>158</v>
      </c>
    </row>
    <row r="140" spans="2:65" s="10" customFormat="1" ht="22.9" customHeight="1">
      <c r="B140" s="118"/>
      <c r="D140" s="119" t="s">
        <v>75</v>
      </c>
      <c r="E140" s="164" t="s">
        <v>500</v>
      </c>
      <c r="F140" s="164" t="s">
        <v>501</v>
      </c>
      <c r="I140" s="121"/>
      <c r="J140" s="165">
        <f>BK140</f>
        <v>0</v>
      </c>
      <c r="L140" s="118"/>
      <c r="M140" s="123"/>
      <c r="P140" s="124">
        <f>SUM(P141:P145)</f>
        <v>0</v>
      </c>
      <c r="R140" s="124">
        <f>SUM(R141:R145)</f>
        <v>0</v>
      </c>
      <c r="T140" s="125">
        <f>SUM(T141:T145)</f>
        <v>0</v>
      </c>
      <c r="AR140" s="119" t="s">
        <v>80</v>
      </c>
      <c r="AT140" s="126" t="s">
        <v>75</v>
      </c>
      <c r="AU140" s="126" t="s">
        <v>80</v>
      </c>
      <c r="AY140" s="119" t="s">
        <v>158</v>
      </c>
      <c r="BK140" s="127">
        <f>SUM(BK141:BK145)</f>
        <v>0</v>
      </c>
    </row>
    <row r="141" spans="2:65" s="1" customFormat="1" ht="33" customHeight="1">
      <c r="B141" s="128"/>
      <c r="C141" s="129" t="s">
        <v>163</v>
      </c>
      <c r="D141" s="129" t="s">
        <v>159</v>
      </c>
      <c r="E141" s="130" t="s">
        <v>2553</v>
      </c>
      <c r="F141" s="131" t="s">
        <v>2554</v>
      </c>
      <c r="G141" s="132" t="s">
        <v>248</v>
      </c>
      <c r="H141" s="133">
        <v>0.87</v>
      </c>
      <c r="I141" s="134"/>
      <c r="J141" s="135">
        <f>ROUND(I141*H141,2)</f>
        <v>0</v>
      </c>
      <c r="K141" s="131" t="s">
        <v>225</v>
      </c>
      <c r="L141" s="30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163</v>
      </c>
      <c r="AT141" s="140" t="s">
        <v>159</v>
      </c>
      <c r="AU141" s="140" t="s">
        <v>84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163</v>
      </c>
      <c r="BM141" s="140" t="s">
        <v>2555</v>
      </c>
    </row>
    <row r="142" spans="2:65" s="1" customFormat="1" ht="24.2" customHeight="1">
      <c r="B142" s="128"/>
      <c r="C142" s="129" t="s">
        <v>157</v>
      </c>
      <c r="D142" s="129" t="s">
        <v>159</v>
      </c>
      <c r="E142" s="130" t="s">
        <v>507</v>
      </c>
      <c r="F142" s="131" t="s">
        <v>508</v>
      </c>
      <c r="G142" s="132" t="s">
        <v>248</v>
      </c>
      <c r="H142" s="133">
        <v>0.87</v>
      </c>
      <c r="I142" s="134"/>
      <c r="J142" s="135">
        <f>ROUND(I142*H142,2)</f>
        <v>0</v>
      </c>
      <c r="K142" s="131" t="s">
        <v>225</v>
      </c>
      <c r="L142" s="30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163</v>
      </c>
      <c r="AT142" s="140" t="s">
        <v>159</v>
      </c>
      <c r="AU142" s="140" t="s">
        <v>84</v>
      </c>
      <c r="AY142" s="15" t="s">
        <v>158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80</v>
      </c>
      <c r="BK142" s="141">
        <f>ROUND(I142*H142,2)</f>
        <v>0</v>
      </c>
      <c r="BL142" s="15" t="s">
        <v>163</v>
      </c>
      <c r="BM142" s="140" t="s">
        <v>2556</v>
      </c>
    </row>
    <row r="143" spans="2:65" s="1" customFormat="1" ht="24.2" customHeight="1">
      <c r="B143" s="128"/>
      <c r="C143" s="129" t="s">
        <v>180</v>
      </c>
      <c r="D143" s="129" t="s">
        <v>159</v>
      </c>
      <c r="E143" s="130" t="s">
        <v>511</v>
      </c>
      <c r="F143" s="131" t="s">
        <v>512</v>
      </c>
      <c r="G143" s="132" t="s">
        <v>248</v>
      </c>
      <c r="H143" s="133">
        <v>7.83</v>
      </c>
      <c r="I143" s="134"/>
      <c r="J143" s="135">
        <f>ROUND(I143*H143,2)</f>
        <v>0</v>
      </c>
      <c r="K143" s="131" t="s">
        <v>225</v>
      </c>
      <c r="L143" s="30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163</v>
      </c>
      <c r="AT143" s="140" t="s">
        <v>159</v>
      </c>
      <c r="AU143" s="140" t="s">
        <v>84</v>
      </c>
      <c r="AY143" s="15" t="s">
        <v>158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80</v>
      </c>
      <c r="BK143" s="141">
        <f>ROUND(I143*H143,2)</f>
        <v>0</v>
      </c>
      <c r="BL143" s="15" t="s">
        <v>163</v>
      </c>
      <c r="BM143" s="140" t="s">
        <v>2557</v>
      </c>
    </row>
    <row r="144" spans="2:65" s="11" customFormat="1">
      <c r="B144" s="142"/>
      <c r="D144" s="143" t="s">
        <v>165</v>
      </c>
      <c r="F144" s="145" t="s">
        <v>2558</v>
      </c>
      <c r="H144" s="146">
        <v>7.83</v>
      </c>
      <c r="I144" s="147"/>
      <c r="L144" s="142"/>
      <c r="M144" s="148"/>
      <c r="T144" s="149"/>
      <c r="AT144" s="144" t="s">
        <v>165</v>
      </c>
      <c r="AU144" s="144" t="s">
        <v>84</v>
      </c>
      <c r="AV144" s="11" t="s">
        <v>84</v>
      </c>
      <c r="AW144" s="11" t="s">
        <v>3</v>
      </c>
      <c r="AX144" s="11" t="s">
        <v>80</v>
      </c>
      <c r="AY144" s="144" t="s">
        <v>158</v>
      </c>
    </row>
    <row r="145" spans="2:65" s="1" customFormat="1" ht="44.25" customHeight="1">
      <c r="B145" s="128"/>
      <c r="C145" s="129" t="s">
        <v>184</v>
      </c>
      <c r="D145" s="129" t="s">
        <v>159</v>
      </c>
      <c r="E145" s="130" t="s">
        <v>2559</v>
      </c>
      <c r="F145" s="131" t="s">
        <v>2560</v>
      </c>
      <c r="G145" s="132" t="s">
        <v>248</v>
      </c>
      <c r="H145" s="133">
        <v>0.87</v>
      </c>
      <c r="I145" s="134"/>
      <c r="J145" s="135">
        <f>ROUND(I145*H145,2)</f>
        <v>0</v>
      </c>
      <c r="K145" s="131" t="s">
        <v>225</v>
      </c>
      <c r="L145" s="30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163</v>
      </c>
      <c r="AT145" s="140" t="s">
        <v>159</v>
      </c>
      <c r="AU145" s="140" t="s">
        <v>84</v>
      </c>
      <c r="AY145" s="15" t="s">
        <v>158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80</v>
      </c>
      <c r="BK145" s="141">
        <f>ROUND(I145*H145,2)</f>
        <v>0</v>
      </c>
      <c r="BL145" s="15" t="s">
        <v>163</v>
      </c>
      <c r="BM145" s="140" t="s">
        <v>2561</v>
      </c>
    </row>
    <row r="146" spans="2:65" s="10" customFormat="1" ht="22.9" customHeight="1">
      <c r="B146" s="118"/>
      <c r="D146" s="119" t="s">
        <v>75</v>
      </c>
      <c r="E146" s="164" t="s">
        <v>519</v>
      </c>
      <c r="F146" s="164" t="s">
        <v>520</v>
      </c>
      <c r="I146" s="121"/>
      <c r="J146" s="165">
        <f>BK146</f>
        <v>0</v>
      </c>
      <c r="L146" s="118"/>
      <c r="M146" s="123"/>
      <c r="P146" s="124">
        <f>P147</f>
        <v>0</v>
      </c>
      <c r="R146" s="124">
        <f>R147</f>
        <v>0</v>
      </c>
      <c r="T146" s="125">
        <f>T147</f>
        <v>0</v>
      </c>
      <c r="AR146" s="119" t="s">
        <v>80</v>
      </c>
      <c r="AT146" s="126" t="s">
        <v>75</v>
      </c>
      <c r="AU146" s="126" t="s">
        <v>80</v>
      </c>
      <c r="AY146" s="119" t="s">
        <v>158</v>
      </c>
      <c r="BK146" s="127">
        <f>BK147</f>
        <v>0</v>
      </c>
    </row>
    <row r="147" spans="2:65" s="1" customFormat="1" ht="24.2" customHeight="1">
      <c r="B147" s="128"/>
      <c r="C147" s="129" t="s">
        <v>188</v>
      </c>
      <c r="D147" s="129" t="s">
        <v>159</v>
      </c>
      <c r="E147" s="130" t="s">
        <v>2562</v>
      </c>
      <c r="F147" s="131" t="s">
        <v>2563</v>
      </c>
      <c r="G147" s="132" t="s">
        <v>248</v>
      </c>
      <c r="H147" s="133">
        <v>0.44800000000000001</v>
      </c>
      <c r="I147" s="134"/>
      <c r="J147" s="135">
        <f>ROUND(I147*H147,2)</f>
        <v>0</v>
      </c>
      <c r="K147" s="131" t="s">
        <v>524</v>
      </c>
      <c r="L147" s="30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163</v>
      </c>
      <c r="AT147" s="140" t="s">
        <v>159</v>
      </c>
      <c r="AU147" s="140" t="s">
        <v>84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163</v>
      </c>
      <c r="BM147" s="140" t="s">
        <v>2564</v>
      </c>
    </row>
    <row r="148" spans="2:65" s="10" customFormat="1" ht="25.9" customHeight="1">
      <c r="B148" s="118"/>
      <c r="D148" s="119" t="s">
        <v>75</v>
      </c>
      <c r="E148" s="120" t="s">
        <v>526</v>
      </c>
      <c r="F148" s="120" t="s">
        <v>527</v>
      </c>
      <c r="I148" s="121"/>
      <c r="J148" s="122">
        <f>BK148</f>
        <v>0</v>
      </c>
      <c r="L148" s="118"/>
      <c r="M148" s="123"/>
      <c r="P148" s="124">
        <f>P149+P154+P166+P179</f>
        <v>0</v>
      </c>
      <c r="R148" s="124">
        <f>R149+R154+R166+R179</f>
        <v>0.90446399999999982</v>
      </c>
      <c r="T148" s="125">
        <f>T149+T154+T166+T179</f>
        <v>0</v>
      </c>
      <c r="AR148" s="119" t="s">
        <v>84</v>
      </c>
      <c r="AT148" s="126" t="s">
        <v>75</v>
      </c>
      <c r="AU148" s="126" t="s">
        <v>76</v>
      </c>
      <c r="AY148" s="119" t="s">
        <v>158</v>
      </c>
      <c r="BK148" s="127">
        <f>BK149+BK154+BK166+BK179</f>
        <v>0</v>
      </c>
    </row>
    <row r="149" spans="2:65" s="10" customFormat="1" ht="22.9" customHeight="1">
      <c r="B149" s="118"/>
      <c r="D149" s="119" t="s">
        <v>75</v>
      </c>
      <c r="E149" s="164" t="s">
        <v>2565</v>
      </c>
      <c r="F149" s="164" t="s">
        <v>2566</v>
      </c>
      <c r="I149" s="121"/>
      <c r="J149" s="165">
        <f>BK149</f>
        <v>0</v>
      </c>
      <c r="L149" s="118"/>
      <c r="M149" s="123"/>
      <c r="P149" s="124">
        <f>SUM(P150:P153)</f>
        <v>0</v>
      </c>
      <c r="R149" s="124">
        <f>SUM(R150:R153)</f>
        <v>4.1459999999999997E-2</v>
      </c>
      <c r="T149" s="125">
        <f>SUM(T150:T153)</f>
        <v>0</v>
      </c>
      <c r="AR149" s="119" t="s">
        <v>84</v>
      </c>
      <c r="AT149" s="126" t="s">
        <v>75</v>
      </c>
      <c r="AU149" s="126" t="s">
        <v>80</v>
      </c>
      <c r="AY149" s="119" t="s">
        <v>158</v>
      </c>
      <c r="BK149" s="127">
        <f>SUM(BK150:BK153)</f>
        <v>0</v>
      </c>
    </row>
    <row r="150" spans="2:65" s="1" customFormat="1" ht="16.5" customHeight="1">
      <c r="B150" s="128"/>
      <c r="C150" s="129" t="s">
        <v>192</v>
      </c>
      <c r="D150" s="129" t="s">
        <v>159</v>
      </c>
      <c r="E150" s="130" t="s">
        <v>2567</v>
      </c>
      <c r="F150" s="131" t="s">
        <v>2568</v>
      </c>
      <c r="G150" s="132" t="s">
        <v>325</v>
      </c>
      <c r="H150" s="133">
        <v>1</v>
      </c>
      <c r="I150" s="134"/>
      <c r="J150" s="135">
        <f>ROUND(I150*H150,2)</f>
        <v>0</v>
      </c>
      <c r="K150" s="131" t="s">
        <v>225</v>
      </c>
      <c r="L150" s="30"/>
      <c r="M150" s="136" t="s">
        <v>1</v>
      </c>
      <c r="N150" s="137" t="s">
        <v>41</v>
      </c>
      <c r="P150" s="138">
        <f>O150*H150</f>
        <v>0</v>
      </c>
      <c r="Q150" s="138">
        <v>2.8340000000000001E-2</v>
      </c>
      <c r="R150" s="138">
        <f>Q150*H150</f>
        <v>2.8340000000000001E-2</v>
      </c>
      <c r="S150" s="138">
        <v>0</v>
      </c>
      <c r="T150" s="139">
        <f>S150*H150</f>
        <v>0</v>
      </c>
      <c r="AR150" s="140" t="s">
        <v>294</v>
      </c>
      <c r="AT150" s="140" t="s">
        <v>159</v>
      </c>
      <c r="AU150" s="140" t="s">
        <v>84</v>
      </c>
      <c r="AY150" s="15" t="s">
        <v>158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5" t="s">
        <v>80</v>
      </c>
      <c r="BK150" s="141">
        <f>ROUND(I150*H150,2)</f>
        <v>0</v>
      </c>
      <c r="BL150" s="15" t="s">
        <v>294</v>
      </c>
      <c r="BM150" s="140" t="s">
        <v>2569</v>
      </c>
    </row>
    <row r="151" spans="2:65" s="1" customFormat="1" ht="33" customHeight="1">
      <c r="B151" s="128"/>
      <c r="C151" s="129" t="s">
        <v>90</v>
      </c>
      <c r="D151" s="129" t="s">
        <v>159</v>
      </c>
      <c r="E151" s="130" t="s">
        <v>2570</v>
      </c>
      <c r="F151" s="131" t="s">
        <v>2571</v>
      </c>
      <c r="G151" s="132" t="s">
        <v>2572</v>
      </c>
      <c r="H151" s="133">
        <v>4</v>
      </c>
      <c r="I151" s="134"/>
      <c r="J151" s="135">
        <f>ROUND(I151*H151,2)</f>
        <v>0</v>
      </c>
      <c r="K151" s="131" t="s">
        <v>225</v>
      </c>
      <c r="L151" s="30"/>
      <c r="M151" s="136" t="s">
        <v>1</v>
      </c>
      <c r="N151" s="137" t="s">
        <v>41</v>
      </c>
      <c r="P151" s="138">
        <f>O151*H151</f>
        <v>0</v>
      </c>
      <c r="Q151" s="138">
        <v>3.2799999999999999E-3</v>
      </c>
      <c r="R151" s="138">
        <f>Q151*H151</f>
        <v>1.312E-2</v>
      </c>
      <c r="S151" s="138">
        <v>0</v>
      </c>
      <c r="T151" s="139">
        <f>S151*H151</f>
        <v>0</v>
      </c>
      <c r="AR151" s="140" t="s">
        <v>294</v>
      </c>
      <c r="AT151" s="140" t="s">
        <v>159</v>
      </c>
      <c r="AU151" s="140" t="s">
        <v>84</v>
      </c>
      <c r="AY151" s="15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80</v>
      </c>
      <c r="BK151" s="141">
        <f>ROUND(I151*H151,2)</f>
        <v>0</v>
      </c>
      <c r="BL151" s="15" t="s">
        <v>294</v>
      </c>
      <c r="BM151" s="140" t="s">
        <v>2573</v>
      </c>
    </row>
    <row r="152" spans="2:65" s="1" customFormat="1" ht="16.5" customHeight="1">
      <c r="B152" s="128"/>
      <c r="C152" s="129" t="s">
        <v>267</v>
      </c>
      <c r="D152" s="129" t="s">
        <v>159</v>
      </c>
      <c r="E152" s="130" t="s">
        <v>2574</v>
      </c>
      <c r="F152" s="131" t="s">
        <v>2575</v>
      </c>
      <c r="G152" s="132" t="s">
        <v>325</v>
      </c>
      <c r="H152" s="133">
        <v>4</v>
      </c>
      <c r="I152" s="134"/>
      <c r="J152" s="135">
        <f>ROUND(I152*H152,2)</f>
        <v>0</v>
      </c>
      <c r="K152" s="131" t="s">
        <v>1</v>
      </c>
      <c r="L152" s="30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294</v>
      </c>
      <c r="AT152" s="140" t="s">
        <v>159</v>
      </c>
      <c r="AU152" s="140" t="s">
        <v>84</v>
      </c>
      <c r="AY152" s="15" t="s">
        <v>158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80</v>
      </c>
      <c r="BK152" s="141">
        <f>ROUND(I152*H152,2)</f>
        <v>0</v>
      </c>
      <c r="BL152" s="15" t="s">
        <v>294</v>
      </c>
      <c r="BM152" s="140" t="s">
        <v>2576</v>
      </c>
    </row>
    <row r="153" spans="2:65" s="1" customFormat="1" ht="24.2" customHeight="1">
      <c r="B153" s="128"/>
      <c r="C153" s="129" t="s">
        <v>8</v>
      </c>
      <c r="D153" s="129" t="s">
        <v>159</v>
      </c>
      <c r="E153" s="130" t="s">
        <v>2577</v>
      </c>
      <c r="F153" s="131" t="s">
        <v>2578</v>
      </c>
      <c r="G153" s="132" t="s">
        <v>552</v>
      </c>
      <c r="H153" s="176"/>
      <c r="I153" s="134"/>
      <c r="J153" s="135">
        <f>ROUND(I153*H153,2)</f>
        <v>0</v>
      </c>
      <c r="K153" s="131" t="s">
        <v>225</v>
      </c>
      <c r="L153" s="30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294</v>
      </c>
      <c r="AT153" s="140" t="s">
        <v>159</v>
      </c>
      <c r="AU153" s="140" t="s">
        <v>84</v>
      </c>
      <c r="AY153" s="15" t="s">
        <v>158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80</v>
      </c>
      <c r="BK153" s="141">
        <f>ROUND(I153*H153,2)</f>
        <v>0</v>
      </c>
      <c r="BL153" s="15" t="s">
        <v>294</v>
      </c>
      <c r="BM153" s="140" t="s">
        <v>2579</v>
      </c>
    </row>
    <row r="154" spans="2:65" s="10" customFormat="1" ht="22.9" customHeight="1">
      <c r="B154" s="118"/>
      <c r="D154" s="119" t="s">
        <v>75</v>
      </c>
      <c r="E154" s="164" t="s">
        <v>2580</v>
      </c>
      <c r="F154" s="164" t="s">
        <v>2581</v>
      </c>
      <c r="I154" s="121"/>
      <c r="J154" s="165">
        <f>BK154</f>
        <v>0</v>
      </c>
      <c r="L154" s="118"/>
      <c r="M154" s="123"/>
      <c r="P154" s="124">
        <f>SUM(P155:P165)</f>
        <v>0</v>
      </c>
      <c r="R154" s="124">
        <f>SUM(R155:R165)</f>
        <v>0.22143000000000002</v>
      </c>
      <c r="T154" s="125">
        <f>SUM(T155:T165)</f>
        <v>0</v>
      </c>
      <c r="AR154" s="119" t="s">
        <v>84</v>
      </c>
      <c r="AT154" s="126" t="s">
        <v>75</v>
      </c>
      <c r="AU154" s="126" t="s">
        <v>80</v>
      </c>
      <c r="AY154" s="119" t="s">
        <v>158</v>
      </c>
      <c r="BK154" s="127">
        <f>SUM(BK155:BK165)</f>
        <v>0</v>
      </c>
    </row>
    <row r="155" spans="2:65" s="1" customFormat="1" ht="24.2" customHeight="1">
      <c r="B155" s="128"/>
      <c r="C155" s="129" t="s">
        <v>278</v>
      </c>
      <c r="D155" s="129" t="s">
        <v>159</v>
      </c>
      <c r="E155" s="130" t="s">
        <v>2582</v>
      </c>
      <c r="F155" s="131" t="s">
        <v>2583</v>
      </c>
      <c r="G155" s="132" t="s">
        <v>352</v>
      </c>
      <c r="H155" s="133">
        <v>25</v>
      </c>
      <c r="I155" s="134"/>
      <c r="J155" s="135">
        <f>ROUND(I155*H155,2)</f>
        <v>0</v>
      </c>
      <c r="K155" s="131" t="s">
        <v>524</v>
      </c>
      <c r="L155" s="30"/>
      <c r="M155" s="136" t="s">
        <v>1</v>
      </c>
      <c r="N155" s="137" t="s">
        <v>41</v>
      </c>
      <c r="P155" s="138">
        <f>O155*H155</f>
        <v>0</v>
      </c>
      <c r="Q155" s="138">
        <v>4.6999999999999999E-4</v>
      </c>
      <c r="R155" s="138">
        <f>Q155*H155</f>
        <v>1.175E-2</v>
      </c>
      <c r="S155" s="138">
        <v>0</v>
      </c>
      <c r="T155" s="139">
        <f>S155*H155</f>
        <v>0</v>
      </c>
      <c r="AR155" s="140" t="s">
        <v>294</v>
      </c>
      <c r="AT155" s="140" t="s">
        <v>159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294</v>
      </c>
      <c r="BM155" s="140" t="s">
        <v>2584</v>
      </c>
    </row>
    <row r="156" spans="2:65" s="1" customFormat="1" ht="24.2" customHeight="1">
      <c r="B156" s="128"/>
      <c r="C156" s="129" t="s">
        <v>284</v>
      </c>
      <c r="D156" s="129" t="s">
        <v>159</v>
      </c>
      <c r="E156" s="130" t="s">
        <v>2585</v>
      </c>
      <c r="F156" s="131" t="s">
        <v>2586</v>
      </c>
      <c r="G156" s="132" t="s">
        <v>352</v>
      </c>
      <c r="H156" s="133">
        <v>174</v>
      </c>
      <c r="I156" s="134"/>
      <c r="J156" s="135">
        <f>ROUND(I156*H156,2)</f>
        <v>0</v>
      </c>
      <c r="K156" s="131" t="s">
        <v>524</v>
      </c>
      <c r="L156" s="30"/>
      <c r="M156" s="136" t="s">
        <v>1</v>
      </c>
      <c r="N156" s="137" t="s">
        <v>41</v>
      </c>
      <c r="P156" s="138">
        <f>O156*H156</f>
        <v>0</v>
      </c>
      <c r="Q156" s="138">
        <v>5.8E-4</v>
      </c>
      <c r="R156" s="138">
        <f>Q156*H156</f>
        <v>0.10092</v>
      </c>
      <c r="S156" s="138">
        <v>0</v>
      </c>
      <c r="T156" s="139">
        <f>S156*H156</f>
        <v>0</v>
      </c>
      <c r="AR156" s="140" t="s">
        <v>294</v>
      </c>
      <c r="AT156" s="140" t="s">
        <v>159</v>
      </c>
      <c r="AU156" s="140" t="s">
        <v>84</v>
      </c>
      <c r="AY156" s="15" t="s">
        <v>158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80</v>
      </c>
      <c r="BK156" s="141">
        <f>ROUND(I156*H156,2)</f>
        <v>0</v>
      </c>
      <c r="BL156" s="15" t="s">
        <v>294</v>
      </c>
      <c r="BM156" s="140" t="s">
        <v>2587</v>
      </c>
    </row>
    <row r="157" spans="2:65" s="1" customFormat="1" ht="24.2" customHeight="1">
      <c r="B157" s="128"/>
      <c r="C157" s="129" t="s">
        <v>290</v>
      </c>
      <c r="D157" s="129" t="s">
        <v>159</v>
      </c>
      <c r="E157" s="130" t="s">
        <v>2588</v>
      </c>
      <c r="F157" s="131" t="s">
        <v>2589</v>
      </c>
      <c r="G157" s="132" t="s">
        <v>352</v>
      </c>
      <c r="H157" s="133">
        <v>48</v>
      </c>
      <c r="I157" s="134"/>
      <c r="J157" s="135">
        <f>ROUND(I157*H157,2)</f>
        <v>0</v>
      </c>
      <c r="K157" s="131" t="s">
        <v>524</v>
      </c>
      <c r="L157" s="30"/>
      <c r="M157" s="136" t="s">
        <v>1</v>
      </c>
      <c r="N157" s="137" t="s">
        <v>41</v>
      </c>
      <c r="P157" s="138">
        <f>O157*H157</f>
        <v>0</v>
      </c>
      <c r="Q157" s="138">
        <v>7.2999999999999996E-4</v>
      </c>
      <c r="R157" s="138">
        <f>Q157*H157</f>
        <v>3.5040000000000002E-2</v>
      </c>
      <c r="S157" s="138">
        <v>0</v>
      </c>
      <c r="T157" s="139">
        <f>S157*H157</f>
        <v>0</v>
      </c>
      <c r="AR157" s="140" t="s">
        <v>294</v>
      </c>
      <c r="AT157" s="140" t="s">
        <v>159</v>
      </c>
      <c r="AU157" s="140" t="s">
        <v>84</v>
      </c>
      <c r="AY157" s="15" t="s">
        <v>158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80</v>
      </c>
      <c r="BK157" s="141">
        <f>ROUND(I157*H157,2)</f>
        <v>0</v>
      </c>
      <c r="BL157" s="15" t="s">
        <v>294</v>
      </c>
      <c r="BM157" s="140" t="s">
        <v>2590</v>
      </c>
    </row>
    <row r="158" spans="2:65" s="1" customFormat="1" ht="16.5" customHeight="1">
      <c r="B158" s="128"/>
      <c r="C158" s="129" t="s">
        <v>294</v>
      </c>
      <c r="D158" s="129" t="s">
        <v>159</v>
      </c>
      <c r="E158" s="130" t="s">
        <v>2591</v>
      </c>
      <c r="F158" s="131" t="s">
        <v>2592</v>
      </c>
      <c r="G158" s="132" t="s">
        <v>352</v>
      </c>
      <c r="H158" s="133">
        <v>247</v>
      </c>
      <c r="I158" s="134"/>
      <c r="J158" s="135">
        <f>ROUND(I158*H158,2)</f>
        <v>0</v>
      </c>
      <c r="K158" s="131" t="s">
        <v>225</v>
      </c>
      <c r="L158" s="30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294</v>
      </c>
      <c r="AT158" s="140" t="s">
        <v>159</v>
      </c>
      <c r="AU158" s="140" t="s">
        <v>84</v>
      </c>
      <c r="AY158" s="15" t="s">
        <v>158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80</v>
      </c>
      <c r="BK158" s="141">
        <f>ROUND(I158*H158,2)</f>
        <v>0</v>
      </c>
      <c r="BL158" s="15" t="s">
        <v>294</v>
      </c>
      <c r="BM158" s="140" t="s">
        <v>2593</v>
      </c>
    </row>
    <row r="159" spans="2:65" s="11" customFormat="1">
      <c r="B159" s="142"/>
      <c r="D159" s="143" t="s">
        <v>165</v>
      </c>
      <c r="E159" s="144" t="s">
        <v>1</v>
      </c>
      <c r="F159" s="145" t="s">
        <v>2594</v>
      </c>
      <c r="H159" s="146">
        <v>247</v>
      </c>
      <c r="I159" s="147"/>
      <c r="L159" s="142"/>
      <c r="M159" s="148"/>
      <c r="T159" s="149"/>
      <c r="AT159" s="144" t="s">
        <v>165</v>
      </c>
      <c r="AU159" s="144" t="s">
        <v>84</v>
      </c>
      <c r="AV159" s="11" t="s">
        <v>84</v>
      </c>
      <c r="AW159" s="11" t="s">
        <v>32</v>
      </c>
      <c r="AX159" s="11" t="s">
        <v>80</v>
      </c>
      <c r="AY159" s="144" t="s">
        <v>158</v>
      </c>
    </row>
    <row r="160" spans="2:65" s="1" customFormat="1" ht="24.2" customHeight="1">
      <c r="B160" s="128"/>
      <c r="C160" s="129" t="s">
        <v>300</v>
      </c>
      <c r="D160" s="129" t="s">
        <v>159</v>
      </c>
      <c r="E160" s="130" t="s">
        <v>2595</v>
      </c>
      <c r="F160" s="131" t="s">
        <v>2596</v>
      </c>
      <c r="G160" s="132" t="s">
        <v>352</v>
      </c>
      <c r="H160" s="133">
        <v>128</v>
      </c>
      <c r="I160" s="134"/>
      <c r="J160" s="135">
        <f>ROUND(I160*H160,2)</f>
        <v>0</v>
      </c>
      <c r="K160" s="131" t="s">
        <v>225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1.4999999999999999E-4</v>
      </c>
      <c r="R160" s="138">
        <f>Q160*H160</f>
        <v>1.9199999999999998E-2</v>
      </c>
      <c r="S160" s="138">
        <v>0</v>
      </c>
      <c r="T160" s="139">
        <f>S160*H160</f>
        <v>0</v>
      </c>
      <c r="AR160" s="140" t="s">
        <v>294</v>
      </c>
      <c r="AT160" s="140" t="s">
        <v>159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294</v>
      </c>
      <c r="BM160" s="140" t="s">
        <v>2597</v>
      </c>
    </row>
    <row r="161" spans="2:65" s="1" customFormat="1" ht="16.5" customHeight="1">
      <c r="B161" s="128"/>
      <c r="C161" s="129" t="s">
        <v>305</v>
      </c>
      <c r="D161" s="129" t="s">
        <v>159</v>
      </c>
      <c r="E161" s="130" t="s">
        <v>2598</v>
      </c>
      <c r="F161" s="131" t="s">
        <v>2599</v>
      </c>
      <c r="G161" s="132" t="s">
        <v>352</v>
      </c>
      <c r="H161" s="133">
        <v>748</v>
      </c>
      <c r="I161" s="134"/>
      <c r="J161" s="135">
        <f>ROUND(I161*H161,2)</f>
        <v>0</v>
      </c>
      <c r="K161" s="131" t="s">
        <v>225</v>
      </c>
      <c r="L161" s="30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294</v>
      </c>
      <c r="AT161" s="140" t="s">
        <v>159</v>
      </c>
      <c r="AU161" s="140" t="s">
        <v>84</v>
      </c>
      <c r="AY161" s="15" t="s">
        <v>158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80</v>
      </c>
      <c r="BK161" s="141">
        <f>ROUND(I161*H161,2)</f>
        <v>0</v>
      </c>
      <c r="BL161" s="15" t="s">
        <v>294</v>
      </c>
      <c r="BM161" s="140" t="s">
        <v>2600</v>
      </c>
    </row>
    <row r="162" spans="2:65" s="11" customFormat="1">
      <c r="B162" s="142"/>
      <c r="D162" s="143" t="s">
        <v>165</v>
      </c>
      <c r="E162" s="144" t="s">
        <v>1</v>
      </c>
      <c r="F162" s="145" t="s">
        <v>2601</v>
      </c>
      <c r="H162" s="146">
        <v>748</v>
      </c>
      <c r="I162" s="147"/>
      <c r="L162" s="142"/>
      <c r="M162" s="148"/>
      <c r="T162" s="149"/>
      <c r="AT162" s="144" t="s">
        <v>165</v>
      </c>
      <c r="AU162" s="144" t="s">
        <v>84</v>
      </c>
      <c r="AV162" s="11" t="s">
        <v>84</v>
      </c>
      <c r="AW162" s="11" t="s">
        <v>32</v>
      </c>
      <c r="AX162" s="11" t="s">
        <v>80</v>
      </c>
      <c r="AY162" s="144" t="s">
        <v>158</v>
      </c>
    </row>
    <row r="163" spans="2:65" s="1" customFormat="1" ht="33" customHeight="1">
      <c r="B163" s="128"/>
      <c r="C163" s="129" t="s">
        <v>310</v>
      </c>
      <c r="D163" s="129" t="s">
        <v>159</v>
      </c>
      <c r="E163" s="130" t="s">
        <v>2602</v>
      </c>
      <c r="F163" s="131" t="s">
        <v>2603</v>
      </c>
      <c r="G163" s="132" t="s">
        <v>352</v>
      </c>
      <c r="H163" s="133">
        <v>128</v>
      </c>
      <c r="I163" s="134"/>
      <c r="J163" s="135">
        <f>ROUND(I163*H163,2)</f>
        <v>0</v>
      </c>
      <c r="K163" s="131" t="s">
        <v>225</v>
      </c>
      <c r="L163" s="30"/>
      <c r="M163" s="136" t="s">
        <v>1</v>
      </c>
      <c r="N163" s="137" t="s">
        <v>41</v>
      </c>
      <c r="P163" s="138">
        <f>O163*H163</f>
        <v>0</v>
      </c>
      <c r="Q163" s="138">
        <v>4.0000000000000003E-5</v>
      </c>
      <c r="R163" s="138">
        <f>Q163*H163</f>
        <v>5.1200000000000004E-3</v>
      </c>
      <c r="S163" s="138">
        <v>0</v>
      </c>
      <c r="T163" s="139">
        <f>S163*H163</f>
        <v>0</v>
      </c>
      <c r="AR163" s="140" t="s">
        <v>294</v>
      </c>
      <c r="AT163" s="140" t="s">
        <v>159</v>
      </c>
      <c r="AU163" s="140" t="s">
        <v>84</v>
      </c>
      <c r="AY163" s="15" t="s">
        <v>158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80</v>
      </c>
      <c r="BK163" s="141">
        <f>ROUND(I163*H163,2)</f>
        <v>0</v>
      </c>
      <c r="BL163" s="15" t="s">
        <v>294</v>
      </c>
      <c r="BM163" s="140" t="s">
        <v>2604</v>
      </c>
    </row>
    <row r="164" spans="2:65" s="1" customFormat="1" ht="33" customHeight="1">
      <c r="B164" s="128"/>
      <c r="C164" s="129" t="s">
        <v>109</v>
      </c>
      <c r="D164" s="129" t="s">
        <v>159</v>
      </c>
      <c r="E164" s="130" t="s">
        <v>2605</v>
      </c>
      <c r="F164" s="131" t="s">
        <v>2606</v>
      </c>
      <c r="G164" s="132" t="s">
        <v>352</v>
      </c>
      <c r="H164" s="133">
        <v>247</v>
      </c>
      <c r="I164" s="134"/>
      <c r="J164" s="135">
        <f>ROUND(I164*H164,2)</f>
        <v>0</v>
      </c>
      <c r="K164" s="131" t="s">
        <v>225</v>
      </c>
      <c r="L164" s="30"/>
      <c r="M164" s="136" t="s">
        <v>1</v>
      </c>
      <c r="N164" s="137" t="s">
        <v>41</v>
      </c>
      <c r="P164" s="138">
        <f>O164*H164</f>
        <v>0</v>
      </c>
      <c r="Q164" s="138">
        <v>2.0000000000000001E-4</v>
      </c>
      <c r="R164" s="138">
        <f>Q164*H164</f>
        <v>4.9399999999999999E-2</v>
      </c>
      <c r="S164" s="138">
        <v>0</v>
      </c>
      <c r="T164" s="139">
        <f>S164*H164</f>
        <v>0</v>
      </c>
      <c r="AR164" s="140" t="s">
        <v>294</v>
      </c>
      <c r="AT164" s="140" t="s">
        <v>159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294</v>
      </c>
      <c r="BM164" s="140" t="s">
        <v>2607</v>
      </c>
    </row>
    <row r="165" spans="2:65" s="1" customFormat="1" ht="24.2" customHeight="1">
      <c r="B165" s="128"/>
      <c r="C165" s="129" t="s">
        <v>7</v>
      </c>
      <c r="D165" s="129" t="s">
        <v>159</v>
      </c>
      <c r="E165" s="130" t="s">
        <v>2608</v>
      </c>
      <c r="F165" s="131" t="s">
        <v>2609</v>
      </c>
      <c r="G165" s="132" t="s">
        <v>248</v>
      </c>
      <c r="H165" s="133">
        <v>0.221</v>
      </c>
      <c r="I165" s="134"/>
      <c r="J165" s="135">
        <f>ROUND(I165*H165,2)</f>
        <v>0</v>
      </c>
      <c r="K165" s="131" t="s">
        <v>225</v>
      </c>
      <c r="L165" s="30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294</v>
      </c>
      <c r="AT165" s="140" t="s">
        <v>159</v>
      </c>
      <c r="AU165" s="140" t="s">
        <v>84</v>
      </c>
      <c r="AY165" s="15" t="s">
        <v>158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80</v>
      </c>
      <c r="BK165" s="141">
        <f>ROUND(I165*H165,2)</f>
        <v>0</v>
      </c>
      <c r="BL165" s="15" t="s">
        <v>294</v>
      </c>
      <c r="BM165" s="140" t="s">
        <v>2610</v>
      </c>
    </row>
    <row r="166" spans="2:65" s="10" customFormat="1" ht="22.9" customHeight="1">
      <c r="B166" s="118"/>
      <c r="D166" s="119" t="s">
        <v>75</v>
      </c>
      <c r="E166" s="164" t="s">
        <v>2611</v>
      </c>
      <c r="F166" s="164" t="s">
        <v>2612</v>
      </c>
      <c r="I166" s="121"/>
      <c r="J166" s="165">
        <f>BK166</f>
        <v>0</v>
      </c>
      <c r="L166" s="118"/>
      <c r="M166" s="123"/>
      <c r="P166" s="124">
        <f>SUM(P167:P178)</f>
        <v>0</v>
      </c>
      <c r="R166" s="124">
        <f>SUM(R167:R178)</f>
        <v>3.0949999999999998E-2</v>
      </c>
      <c r="T166" s="125">
        <f>SUM(T167:T178)</f>
        <v>0</v>
      </c>
      <c r="AR166" s="119" t="s">
        <v>84</v>
      </c>
      <c r="AT166" s="126" t="s">
        <v>75</v>
      </c>
      <c r="AU166" s="126" t="s">
        <v>80</v>
      </c>
      <c r="AY166" s="119" t="s">
        <v>158</v>
      </c>
      <c r="BK166" s="127">
        <f>SUM(BK167:BK178)</f>
        <v>0</v>
      </c>
    </row>
    <row r="167" spans="2:65" s="1" customFormat="1" ht="24.2" customHeight="1">
      <c r="B167" s="128"/>
      <c r="C167" s="129" t="s">
        <v>322</v>
      </c>
      <c r="D167" s="129" t="s">
        <v>159</v>
      </c>
      <c r="E167" s="130" t="s">
        <v>2613</v>
      </c>
      <c r="F167" s="131" t="s">
        <v>2614</v>
      </c>
      <c r="G167" s="132" t="s">
        <v>325</v>
      </c>
      <c r="H167" s="133">
        <v>13</v>
      </c>
      <c r="I167" s="134"/>
      <c r="J167" s="135">
        <f t="shared" ref="J167:J178" si="0">ROUND(I167*H167,2)</f>
        <v>0</v>
      </c>
      <c r="K167" s="131" t="s">
        <v>225</v>
      </c>
      <c r="L167" s="30"/>
      <c r="M167" s="136" t="s">
        <v>1</v>
      </c>
      <c r="N167" s="137" t="s">
        <v>41</v>
      </c>
      <c r="P167" s="138">
        <f t="shared" ref="P167:P178" si="1">O167*H167</f>
        <v>0</v>
      </c>
      <c r="Q167" s="138">
        <v>1.3999999999999999E-4</v>
      </c>
      <c r="R167" s="138">
        <f t="shared" ref="R167:R178" si="2">Q167*H167</f>
        <v>1.8199999999999998E-3</v>
      </c>
      <c r="S167" s="138">
        <v>0</v>
      </c>
      <c r="T167" s="139">
        <f t="shared" ref="T167:T178" si="3">S167*H167</f>
        <v>0</v>
      </c>
      <c r="AR167" s="140" t="s">
        <v>294</v>
      </c>
      <c r="AT167" s="140" t="s">
        <v>159</v>
      </c>
      <c r="AU167" s="140" t="s">
        <v>84</v>
      </c>
      <c r="AY167" s="15" t="s">
        <v>158</v>
      </c>
      <c r="BE167" s="141">
        <f t="shared" ref="BE167:BE178" si="4">IF(N167="základní",J167,0)</f>
        <v>0</v>
      </c>
      <c r="BF167" s="141">
        <f t="shared" ref="BF167:BF178" si="5">IF(N167="snížená",J167,0)</f>
        <v>0</v>
      </c>
      <c r="BG167" s="141">
        <f t="shared" ref="BG167:BG178" si="6">IF(N167="zákl. přenesená",J167,0)</f>
        <v>0</v>
      </c>
      <c r="BH167" s="141">
        <f t="shared" ref="BH167:BH178" si="7">IF(N167="sníž. přenesená",J167,0)</f>
        <v>0</v>
      </c>
      <c r="BI167" s="141">
        <f t="shared" ref="BI167:BI178" si="8">IF(N167="nulová",J167,0)</f>
        <v>0</v>
      </c>
      <c r="BJ167" s="15" t="s">
        <v>80</v>
      </c>
      <c r="BK167" s="141">
        <f t="shared" ref="BK167:BK178" si="9">ROUND(I167*H167,2)</f>
        <v>0</v>
      </c>
      <c r="BL167" s="15" t="s">
        <v>294</v>
      </c>
      <c r="BM167" s="140" t="s">
        <v>2615</v>
      </c>
    </row>
    <row r="168" spans="2:65" s="1" customFormat="1" ht="21.75" customHeight="1">
      <c r="B168" s="128"/>
      <c r="C168" s="129" t="s">
        <v>327</v>
      </c>
      <c r="D168" s="129" t="s">
        <v>159</v>
      </c>
      <c r="E168" s="130" t="s">
        <v>2616</v>
      </c>
      <c r="F168" s="131" t="s">
        <v>2617</v>
      </c>
      <c r="G168" s="132" t="s">
        <v>325</v>
      </c>
      <c r="H168" s="133">
        <v>2</v>
      </c>
      <c r="I168" s="134"/>
      <c r="J168" s="135">
        <f t="shared" si="0"/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 t="shared" si="1"/>
        <v>0</v>
      </c>
      <c r="Q168" s="138">
        <v>1.2999999999999999E-4</v>
      </c>
      <c r="R168" s="138">
        <f t="shared" si="2"/>
        <v>2.5999999999999998E-4</v>
      </c>
      <c r="S168" s="138">
        <v>0</v>
      </c>
      <c r="T168" s="139">
        <f t="shared" si="3"/>
        <v>0</v>
      </c>
      <c r="AR168" s="140" t="s">
        <v>294</v>
      </c>
      <c r="AT168" s="140" t="s">
        <v>159</v>
      </c>
      <c r="AU168" s="140" t="s">
        <v>84</v>
      </c>
      <c r="AY168" s="15" t="s">
        <v>158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5" t="s">
        <v>80</v>
      </c>
      <c r="BK168" s="141">
        <f t="shared" si="9"/>
        <v>0</v>
      </c>
      <c r="BL168" s="15" t="s">
        <v>294</v>
      </c>
      <c r="BM168" s="140" t="s">
        <v>2618</v>
      </c>
    </row>
    <row r="169" spans="2:65" s="1" customFormat="1" ht="21.75" customHeight="1">
      <c r="B169" s="128"/>
      <c r="C169" s="129" t="s">
        <v>331</v>
      </c>
      <c r="D169" s="129" t="s">
        <v>159</v>
      </c>
      <c r="E169" s="130" t="s">
        <v>2619</v>
      </c>
      <c r="F169" s="131" t="s">
        <v>2620</v>
      </c>
      <c r="G169" s="132" t="s">
        <v>325</v>
      </c>
      <c r="H169" s="133">
        <v>2</v>
      </c>
      <c r="I169" s="134"/>
      <c r="J169" s="135">
        <f t="shared" si="0"/>
        <v>0</v>
      </c>
      <c r="K169" s="131" t="s">
        <v>225</v>
      </c>
      <c r="L169" s="30"/>
      <c r="M169" s="136" t="s">
        <v>1</v>
      </c>
      <c r="N169" s="137" t="s">
        <v>41</v>
      </c>
      <c r="P169" s="138">
        <f t="shared" si="1"/>
        <v>0</v>
      </c>
      <c r="Q169" s="138">
        <v>1.8000000000000001E-4</v>
      </c>
      <c r="R169" s="138">
        <f t="shared" si="2"/>
        <v>3.6000000000000002E-4</v>
      </c>
      <c r="S169" s="138">
        <v>0</v>
      </c>
      <c r="T169" s="139">
        <f t="shared" si="3"/>
        <v>0</v>
      </c>
      <c r="AR169" s="140" t="s">
        <v>294</v>
      </c>
      <c r="AT169" s="140" t="s">
        <v>159</v>
      </c>
      <c r="AU169" s="140" t="s">
        <v>84</v>
      </c>
      <c r="AY169" s="15" t="s">
        <v>158</v>
      </c>
      <c r="BE169" s="141">
        <f t="shared" si="4"/>
        <v>0</v>
      </c>
      <c r="BF169" s="141">
        <f t="shared" si="5"/>
        <v>0</v>
      </c>
      <c r="BG169" s="141">
        <f t="shared" si="6"/>
        <v>0</v>
      </c>
      <c r="BH169" s="141">
        <f t="shared" si="7"/>
        <v>0</v>
      </c>
      <c r="BI169" s="141">
        <f t="shared" si="8"/>
        <v>0</v>
      </c>
      <c r="BJ169" s="15" t="s">
        <v>80</v>
      </c>
      <c r="BK169" s="141">
        <f t="shared" si="9"/>
        <v>0</v>
      </c>
      <c r="BL169" s="15" t="s">
        <v>294</v>
      </c>
      <c r="BM169" s="140" t="s">
        <v>2621</v>
      </c>
    </row>
    <row r="170" spans="2:65" s="1" customFormat="1" ht="21.75" customHeight="1">
      <c r="B170" s="128"/>
      <c r="C170" s="129" t="s">
        <v>336</v>
      </c>
      <c r="D170" s="129" t="s">
        <v>159</v>
      </c>
      <c r="E170" s="130" t="s">
        <v>2622</v>
      </c>
      <c r="F170" s="131" t="s">
        <v>2623</v>
      </c>
      <c r="G170" s="132" t="s">
        <v>325</v>
      </c>
      <c r="H170" s="133">
        <v>1</v>
      </c>
      <c r="I170" s="134"/>
      <c r="J170" s="135">
        <f t="shared" si="0"/>
        <v>0</v>
      </c>
      <c r="K170" s="131" t="s">
        <v>225</v>
      </c>
      <c r="L170" s="30"/>
      <c r="M170" s="136" t="s">
        <v>1</v>
      </c>
      <c r="N170" s="137" t="s">
        <v>41</v>
      </c>
      <c r="P170" s="138">
        <f t="shared" si="1"/>
        <v>0</v>
      </c>
      <c r="Q170" s="138">
        <v>5.2999999999999998E-4</v>
      </c>
      <c r="R170" s="138">
        <f t="shared" si="2"/>
        <v>5.2999999999999998E-4</v>
      </c>
      <c r="S170" s="138">
        <v>0</v>
      </c>
      <c r="T170" s="139">
        <f t="shared" si="3"/>
        <v>0</v>
      </c>
      <c r="AR170" s="140" t="s">
        <v>294</v>
      </c>
      <c r="AT170" s="140" t="s">
        <v>159</v>
      </c>
      <c r="AU170" s="140" t="s">
        <v>84</v>
      </c>
      <c r="AY170" s="15" t="s">
        <v>158</v>
      </c>
      <c r="BE170" s="141">
        <f t="shared" si="4"/>
        <v>0</v>
      </c>
      <c r="BF170" s="141">
        <f t="shared" si="5"/>
        <v>0</v>
      </c>
      <c r="BG170" s="141">
        <f t="shared" si="6"/>
        <v>0</v>
      </c>
      <c r="BH170" s="141">
        <f t="shared" si="7"/>
        <v>0</v>
      </c>
      <c r="BI170" s="141">
        <f t="shared" si="8"/>
        <v>0</v>
      </c>
      <c r="BJ170" s="15" t="s">
        <v>80</v>
      </c>
      <c r="BK170" s="141">
        <f t="shared" si="9"/>
        <v>0</v>
      </c>
      <c r="BL170" s="15" t="s">
        <v>294</v>
      </c>
      <c r="BM170" s="140" t="s">
        <v>2624</v>
      </c>
    </row>
    <row r="171" spans="2:65" s="1" customFormat="1" ht="24.2" customHeight="1">
      <c r="B171" s="128"/>
      <c r="C171" s="129" t="s">
        <v>342</v>
      </c>
      <c r="D171" s="129" t="s">
        <v>159</v>
      </c>
      <c r="E171" s="130" t="s">
        <v>2625</v>
      </c>
      <c r="F171" s="131" t="s">
        <v>2626</v>
      </c>
      <c r="G171" s="132" t="s">
        <v>325</v>
      </c>
      <c r="H171" s="133">
        <v>13</v>
      </c>
      <c r="I171" s="134"/>
      <c r="J171" s="135">
        <f t="shared" si="0"/>
        <v>0</v>
      </c>
      <c r="K171" s="131" t="s">
        <v>225</v>
      </c>
      <c r="L171" s="30"/>
      <c r="M171" s="136" t="s">
        <v>1</v>
      </c>
      <c r="N171" s="137" t="s">
        <v>41</v>
      </c>
      <c r="P171" s="138">
        <f t="shared" si="1"/>
        <v>0</v>
      </c>
      <c r="Q171" s="138">
        <v>6.9999999999999999E-4</v>
      </c>
      <c r="R171" s="138">
        <f t="shared" si="2"/>
        <v>9.1000000000000004E-3</v>
      </c>
      <c r="S171" s="138">
        <v>0</v>
      </c>
      <c r="T171" s="139">
        <f t="shared" si="3"/>
        <v>0</v>
      </c>
      <c r="AR171" s="140" t="s">
        <v>294</v>
      </c>
      <c r="AT171" s="140" t="s">
        <v>159</v>
      </c>
      <c r="AU171" s="140" t="s">
        <v>84</v>
      </c>
      <c r="AY171" s="15" t="s">
        <v>158</v>
      </c>
      <c r="BE171" s="141">
        <f t="shared" si="4"/>
        <v>0</v>
      </c>
      <c r="BF171" s="141">
        <f t="shared" si="5"/>
        <v>0</v>
      </c>
      <c r="BG171" s="141">
        <f t="shared" si="6"/>
        <v>0</v>
      </c>
      <c r="BH171" s="141">
        <f t="shared" si="7"/>
        <v>0</v>
      </c>
      <c r="BI171" s="141">
        <f t="shared" si="8"/>
        <v>0</v>
      </c>
      <c r="BJ171" s="15" t="s">
        <v>80</v>
      </c>
      <c r="BK171" s="141">
        <f t="shared" si="9"/>
        <v>0</v>
      </c>
      <c r="BL171" s="15" t="s">
        <v>294</v>
      </c>
      <c r="BM171" s="140" t="s">
        <v>2627</v>
      </c>
    </row>
    <row r="172" spans="2:65" s="1" customFormat="1" ht="24.2" customHeight="1">
      <c r="B172" s="128"/>
      <c r="C172" s="129" t="s">
        <v>349</v>
      </c>
      <c r="D172" s="129" t="s">
        <v>159</v>
      </c>
      <c r="E172" s="130" t="s">
        <v>2628</v>
      </c>
      <c r="F172" s="131" t="s">
        <v>2629</v>
      </c>
      <c r="G172" s="132" t="s">
        <v>325</v>
      </c>
      <c r="H172" s="133">
        <v>10</v>
      </c>
      <c r="I172" s="134"/>
      <c r="J172" s="135">
        <f t="shared" si="0"/>
        <v>0</v>
      </c>
      <c r="K172" s="131" t="s">
        <v>225</v>
      </c>
      <c r="L172" s="30"/>
      <c r="M172" s="136" t="s">
        <v>1</v>
      </c>
      <c r="N172" s="137" t="s">
        <v>41</v>
      </c>
      <c r="P172" s="138">
        <f t="shared" si="1"/>
        <v>0</v>
      </c>
      <c r="Q172" s="138">
        <v>1.8000000000000001E-4</v>
      </c>
      <c r="R172" s="138">
        <f t="shared" si="2"/>
        <v>1.8000000000000002E-3</v>
      </c>
      <c r="S172" s="138">
        <v>0</v>
      </c>
      <c r="T172" s="139">
        <f t="shared" si="3"/>
        <v>0</v>
      </c>
      <c r="AR172" s="140" t="s">
        <v>294</v>
      </c>
      <c r="AT172" s="140" t="s">
        <v>159</v>
      </c>
      <c r="AU172" s="140" t="s">
        <v>84</v>
      </c>
      <c r="AY172" s="15" t="s">
        <v>158</v>
      </c>
      <c r="BE172" s="141">
        <f t="shared" si="4"/>
        <v>0</v>
      </c>
      <c r="BF172" s="141">
        <f t="shared" si="5"/>
        <v>0</v>
      </c>
      <c r="BG172" s="141">
        <f t="shared" si="6"/>
        <v>0</v>
      </c>
      <c r="BH172" s="141">
        <f t="shared" si="7"/>
        <v>0</v>
      </c>
      <c r="BI172" s="141">
        <f t="shared" si="8"/>
        <v>0</v>
      </c>
      <c r="BJ172" s="15" t="s">
        <v>80</v>
      </c>
      <c r="BK172" s="141">
        <f t="shared" si="9"/>
        <v>0</v>
      </c>
      <c r="BL172" s="15" t="s">
        <v>294</v>
      </c>
      <c r="BM172" s="140" t="s">
        <v>2630</v>
      </c>
    </row>
    <row r="173" spans="2:65" s="1" customFormat="1" ht="21.75" customHeight="1">
      <c r="B173" s="128"/>
      <c r="C173" s="129" t="s">
        <v>355</v>
      </c>
      <c r="D173" s="129" t="s">
        <v>159</v>
      </c>
      <c r="E173" s="130" t="s">
        <v>2631</v>
      </c>
      <c r="F173" s="131" t="s">
        <v>2632</v>
      </c>
      <c r="G173" s="132" t="s">
        <v>325</v>
      </c>
      <c r="H173" s="133">
        <v>6</v>
      </c>
      <c r="I173" s="134"/>
      <c r="J173" s="135">
        <f t="shared" si="0"/>
        <v>0</v>
      </c>
      <c r="K173" s="131" t="s">
        <v>225</v>
      </c>
      <c r="L173" s="30"/>
      <c r="M173" s="136" t="s">
        <v>1</v>
      </c>
      <c r="N173" s="137" t="s">
        <v>41</v>
      </c>
      <c r="P173" s="138">
        <f t="shared" si="1"/>
        <v>0</v>
      </c>
      <c r="Q173" s="138">
        <v>2.1000000000000001E-4</v>
      </c>
      <c r="R173" s="138">
        <f t="shared" si="2"/>
        <v>1.2600000000000001E-3</v>
      </c>
      <c r="S173" s="138">
        <v>0</v>
      </c>
      <c r="T173" s="139">
        <f t="shared" si="3"/>
        <v>0</v>
      </c>
      <c r="AR173" s="140" t="s">
        <v>294</v>
      </c>
      <c r="AT173" s="140" t="s">
        <v>159</v>
      </c>
      <c r="AU173" s="140" t="s">
        <v>84</v>
      </c>
      <c r="AY173" s="15" t="s">
        <v>158</v>
      </c>
      <c r="BE173" s="141">
        <f t="shared" si="4"/>
        <v>0</v>
      </c>
      <c r="BF173" s="141">
        <f t="shared" si="5"/>
        <v>0</v>
      </c>
      <c r="BG173" s="141">
        <f t="shared" si="6"/>
        <v>0</v>
      </c>
      <c r="BH173" s="141">
        <f t="shared" si="7"/>
        <v>0</v>
      </c>
      <c r="BI173" s="141">
        <f t="shared" si="8"/>
        <v>0</v>
      </c>
      <c r="BJ173" s="15" t="s">
        <v>80</v>
      </c>
      <c r="BK173" s="141">
        <f t="shared" si="9"/>
        <v>0</v>
      </c>
      <c r="BL173" s="15" t="s">
        <v>294</v>
      </c>
      <c r="BM173" s="140" t="s">
        <v>2633</v>
      </c>
    </row>
    <row r="174" spans="2:65" s="1" customFormat="1" ht="21.75" customHeight="1">
      <c r="B174" s="128"/>
      <c r="C174" s="129" t="s">
        <v>360</v>
      </c>
      <c r="D174" s="129" t="s">
        <v>159</v>
      </c>
      <c r="E174" s="130" t="s">
        <v>2634</v>
      </c>
      <c r="F174" s="131" t="s">
        <v>2635</v>
      </c>
      <c r="G174" s="132" t="s">
        <v>325</v>
      </c>
      <c r="H174" s="133">
        <v>8</v>
      </c>
      <c r="I174" s="134"/>
      <c r="J174" s="135">
        <f t="shared" si="0"/>
        <v>0</v>
      </c>
      <c r="K174" s="131" t="s">
        <v>225</v>
      </c>
      <c r="L174" s="30"/>
      <c r="M174" s="136" t="s">
        <v>1</v>
      </c>
      <c r="N174" s="137" t="s">
        <v>41</v>
      </c>
      <c r="P174" s="138">
        <f t="shared" si="1"/>
        <v>0</v>
      </c>
      <c r="Q174" s="138">
        <v>3.4000000000000002E-4</v>
      </c>
      <c r="R174" s="138">
        <f t="shared" si="2"/>
        <v>2.7200000000000002E-3</v>
      </c>
      <c r="S174" s="138">
        <v>0</v>
      </c>
      <c r="T174" s="139">
        <f t="shared" si="3"/>
        <v>0</v>
      </c>
      <c r="AR174" s="140" t="s">
        <v>294</v>
      </c>
      <c r="AT174" s="140" t="s">
        <v>159</v>
      </c>
      <c r="AU174" s="140" t="s">
        <v>84</v>
      </c>
      <c r="AY174" s="15" t="s">
        <v>158</v>
      </c>
      <c r="BE174" s="141">
        <f t="shared" si="4"/>
        <v>0</v>
      </c>
      <c r="BF174" s="141">
        <f t="shared" si="5"/>
        <v>0</v>
      </c>
      <c r="BG174" s="141">
        <f t="shared" si="6"/>
        <v>0</v>
      </c>
      <c r="BH174" s="141">
        <f t="shared" si="7"/>
        <v>0</v>
      </c>
      <c r="BI174" s="141">
        <f t="shared" si="8"/>
        <v>0</v>
      </c>
      <c r="BJ174" s="15" t="s">
        <v>80</v>
      </c>
      <c r="BK174" s="141">
        <f t="shared" si="9"/>
        <v>0</v>
      </c>
      <c r="BL174" s="15" t="s">
        <v>294</v>
      </c>
      <c r="BM174" s="140" t="s">
        <v>2636</v>
      </c>
    </row>
    <row r="175" spans="2:65" s="1" customFormat="1" ht="21.75" customHeight="1">
      <c r="B175" s="128"/>
      <c r="C175" s="129" t="s">
        <v>112</v>
      </c>
      <c r="D175" s="129" t="s">
        <v>159</v>
      </c>
      <c r="E175" s="130" t="s">
        <v>2637</v>
      </c>
      <c r="F175" s="131" t="s">
        <v>2638</v>
      </c>
      <c r="G175" s="132" t="s">
        <v>325</v>
      </c>
      <c r="H175" s="133">
        <v>4</v>
      </c>
      <c r="I175" s="134"/>
      <c r="J175" s="135">
        <f t="shared" si="0"/>
        <v>0</v>
      </c>
      <c r="K175" s="131" t="s">
        <v>225</v>
      </c>
      <c r="L175" s="30"/>
      <c r="M175" s="136" t="s">
        <v>1</v>
      </c>
      <c r="N175" s="137" t="s">
        <v>41</v>
      </c>
      <c r="P175" s="138">
        <f t="shared" si="1"/>
        <v>0</v>
      </c>
      <c r="Q175" s="138">
        <v>5.0000000000000001E-4</v>
      </c>
      <c r="R175" s="138">
        <f t="shared" si="2"/>
        <v>2E-3</v>
      </c>
      <c r="S175" s="138">
        <v>0</v>
      </c>
      <c r="T175" s="139">
        <f t="shared" si="3"/>
        <v>0</v>
      </c>
      <c r="AR175" s="140" t="s">
        <v>294</v>
      </c>
      <c r="AT175" s="140" t="s">
        <v>159</v>
      </c>
      <c r="AU175" s="140" t="s">
        <v>84</v>
      </c>
      <c r="AY175" s="15" t="s">
        <v>158</v>
      </c>
      <c r="BE175" s="141">
        <f t="shared" si="4"/>
        <v>0</v>
      </c>
      <c r="BF175" s="141">
        <f t="shared" si="5"/>
        <v>0</v>
      </c>
      <c r="BG175" s="141">
        <f t="shared" si="6"/>
        <v>0</v>
      </c>
      <c r="BH175" s="141">
        <f t="shared" si="7"/>
        <v>0</v>
      </c>
      <c r="BI175" s="141">
        <f t="shared" si="8"/>
        <v>0</v>
      </c>
      <c r="BJ175" s="15" t="s">
        <v>80</v>
      </c>
      <c r="BK175" s="141">
        <f t="shared" si="9"/>
        <v>0</v>
      </c>
      <c r="BL175" s="15" t="s">
        <v>294</v>
      </c>
      <c r="BM175" s="140" t="s">
        <v>2639</v>
      </c>
    </row>
    <row r="176" spans="2:65" s="1" customFormat="1" ht="24.2" customHeight="1">
      <c r="B176" s="128"/>
      <c r="C176" s="129" t="s">
        <v>371</v>
      </c>
      <c r="D176" s="129" t="s">
        <v>159</v>
      </c>
      <c r="E176" s="130" t="s">
        <v>2640</v>
      </c>
      <c r="F176" s="131" t="s">
        <v>2641</v>
      </c>
      <c r="G176" s="132" t="s">
        <v>325</v>
      </c>
      <c r="H176" s="133">
        <v>4</v>
      </c>
      <c r="I176" s="134"/>
      <c r="J176" s="135">
        <f t="shared" si="0"/>
        <v>0</v>
      </c>
      <c r="K176" s="131" t="s">
        <v>225</v>
      </c>
      <c r="L176" s="30"/>
      <c r="M176" s="136" t="s">
        <v>1</v>
      </c>
      <c r="N176" s="137" t="s">
        <v>41</v>
      </c>
      <c r="P176" s="138">
        <f t="shared" si="1"/>
        <v>0</v>
      </c>
      <c r="Q176" s="138">
        <v>1.4499999999999999E-3</v>
      </c>
      <c r="R176" s="138">
        <f t="shared" si="2"/>
        <v>5.7999999999999996E-3</v>
      </c>
      <c r="S176" s="138">
        <v>0</v>
      </c>
      <c r="T176" s="139">
        <f t="shared" si="3"/>
        <v>0</v>
      </c>
      <c r="AR176" s="140" t="s">
        <v>294</v>
      </c>
      <c r="AT176" s="140" t="s">
        <v>159</v>
      </c>
      <c r="AU176" s="140" t="s">
        <v>84</v>
      </c>
      <c r="AY176" s="15" t="s">
        <v>158</v>
      </c>
      <c r="BE176" s="141">
        <f t="shared" si="4"/>
        <v>0</v>
      </c>
      <c r="BF176" s="141">
        <f t="shared" si="5"/>
        <v>0</v>
      </c>
      <c r="BG176" s="141">
        <f t="shared" si="6"/>
        <v>0</v>
      </c>
      <c r="BH176" s="141">
        <f t="shared" si="7"/>
        <v>0</v>
      </c>
      <c r="BI176" s="141">
        <f t="shared" si="8"/>
        <v>0</v>
      </c>
      <c r="BJ176" s="15" t="s">
        <v>80</v>
      </c>
      <c r="BK176" s="141">
        <f t="shared" si="9"/>
        <v>0</v>
      </c>
      <c r="BL176" s="15" t="s">
        <v>294</v>
      </c>
      <c r="BM176" s="140" t="s">
        <v>2642</v>
      </c>
    </row>
    <row r="177" spans="2:65" s="1" customFormat="1" ht="24.2" customHeight="1">
      <c r="B177" s="128"/>
      <c r="C177" s="129" t="s">
        <v>377</v>
      </c>
      <c r="D177" s="129" t="s">
        <v>159</v>
      </c>
      <c r="E177" s="130" t="s">
        <v>2643</v>
      </c>
      <c r="F177" s="131" t="s">
        <v>2644</v>
      </c>
      <c r="G177" s="132" t="s">
        <v>325</v>
      </c>
      <c r="H177" s="133">
        <v>10</v>
      </c>
      <c r="I177" s="134"/>
      <c r="J177" s="135">
        <f t="shared" si="0"/>
        <v>0</v>
      </c>
      <c r="K177" s="131" t="s">
        <v>225</v>
      </c>
      <c r="L177" s="30"/>
      <c r="M177" s="136" t="s">
        <v>1</v>
      </c>
      <c r="N177" s="137" t="s">
        <v>41</v>
      </c>
      <c r="P177" s="138">
        <f t="shared" si="1"/>
        <v>0</v>
      </c>
      <c r="Q177" s="138">
        <v>5.2999999999999998E-4</v>
      </c>
      <c r="R177" s="138">
        <f t="shared" si="2"/>
        <v>5.3E-3</v>
      </c>
      <c r="S177" s="138">
        <v>0</v>
      </c>
      <c r="T177" s="139">
        <f t="shared" si="3"/>
        <v>0</v>
      </c>
      <c r="AR177" s="140" t="s">
        <v>294</v>
      </c>
      <c r="AT177" s="140" t="s">
        <v>159</v>
      </c>
      <c r="AU177" s="140" t="s">
        <v>84</v>
      </c>
      <c r="AY177" s="15" t="s">
        <v>158</v>
      </c>
      <c r="BE177" s="141">
        <f t="shared" si="4"/>
        <v>0</v>
      </c>
      <c r="BF177" s="141">
        <f t="shared" si="5"/>
        <v>0</v>
      </c>
      <c r="BG177" s="141">
        <f t="shared" si="6"/>
        <v>0</v>
      </c>
      <c r="BH177" s="141">
        <f t="shared" si="7"/>
        <v>0</v>
      </c>
      <c r="BI177" s="141">
        <f t="shared" si="8"/>
        <v>0</v>
      </c>
      <c r="BJ177" s="15" t="s">
        <v>80</v>
      </c>
      <c r="BK177" s="141">
        <f t="shared" si="9"/>
        <v>0</v>
      </c>
      <c r="BL177" s="15" t="s">
        <v>294</v>
      </c>
      <c r="BM177" s="140" t="s">
        <v>2645</v>
      </c>
    </row>
    <row r="178" spans="2:65" s="1" customFormat="1" ht="24.2" customHeight="1">
      <c r="B178" s="128"/>
      <c r="C178" s="129" t="s">
        <v>383</v>
      </c>
      <c r="D178" s="129" t="s">
        <v>159</v>
      </c>
      <c r="E178" s="130" t="s">
        <v>2646</v>
      </c>
      <c r="F178" s="131" t="s">
        <v>2647</v>
      </c>
      <c r="G178" s="132" t="s">
        <v>552</v>
      </c>
      <c r="H178" s="176"/>
      <c r="I178" s="134"/>
      <c r="J178" s="135">
        <f t="shared" si="0"/>
        <v>0</v>
      </c>
      <c r="K178" s="131" t="s">
        <v>225</v>
      </c>
      <c r="L178" s="30"/>
      <c r="M178" s="136" t="s">
        <v>1</v>
      </c>
      <c r="N178" s="137" t="s">
        <v>41</v>
      </c>
      <c r="P178" s="138">
        <f t="shared" si="1"/>
        <v>0</v>
      </c>
      <c r="Q178" s="138">
        <v>0</v>
      </c>
      <c r="R178" s="138">
        <f t="shared" si="2"/>
        <v>0</v>
      </c>
      <c r="S178" s="138">
        <v>0</v>
      </c>
      <c r="T178" s="139">
        <f t="shared" si="3"/>
        <v>0</v>
      </c>
      <c r="AR178" s="140" t="s">
        <v>294</v>
      </c>
      <c r="AT178" s="140" t="s">
        <v>159</v>
      </c>
      <c r="AU178" s="140" t="s">
        <v>84</v>
      </c>
      <c r="AY178" s="15" t="s">
        <v>158</v>
      </c>
      <c r="BE178" s="141">
        <f t="shared" si="4"/>
        <v>0</v>
      </c>
      <c r="BF178" s="141">
        <f t="shared" si="5"/>
        <v>0</v>
      </c>
      <c r="BG178" s="141">
        <f t="shared" si="6"/>
        <v>0</v>
      </c>
      <c r="BH178" s="141">
        <f t="shared" si="7"/>
        <v>0</v>
      </c>
      <c r="BI178" s="141">
        <f t="shared" si="8"/>
        <v>0</v>
      </c>
      <c r="BJ178" s="15" t="s">
        <v>80</v>
      </c>
      <c r="BK178" s="141">
        <f t="shared" si="9"/>
        <v>0</v>
      </c>
      <c r="BL178" s="15" t="s">
        <v>294</v>
      </c>
      <c r="BM178" s="140" t="s">
        <v>2648</v>
      </c>
    </row>
    <row r="179" spans="2:65" s="10" customFormat="1" ht="22.9" customHeight="1">
      <c r="B179" s="118"/>
      <c r="D179" s="119" t="s">
        <v>75</v>
      </c>
      <c r="E179" s="164" t="s">
        <v>2649</v>
      </c>
      <c r="F179" s="164" t="s">
        <v>2650</v>
      </c>
      <c r="I179" s="121"/>
      <c r="J179" s="165">
        <f>BK179</f>
        <v>0</v>
      </c>
      <c r="L179" s="118"/>
      <c r="M179" s="123"/>
      <c r="P179" s="124">
        <f>SUM(P180:P198)</f>
        <v>0</v>
      </c>
      <c r="R179" s="124">
        <f>SUM(R180:R198)</f>
        <v>0.61062399999999983</v>
      </c>
      <c r="T179" s="125">
        <f>SUM(T180:T198)</f>
        <v>0</v>
      </c>
      <c r="AR179" s="119" t="s">
        <v>84</v>
      </c>
      <c r="AT179" s="126" t="s">
        <v>75</v>
      </c>
      <c r="AU179" s="126" t="s">
        <v>80</v>
      </c>
      <c r="AY179" s="119" t="s">
        <v>158</v>
      </c>
      <c r="BK179" s="127">
        <f>SUM(BK180:BK198)</f>
        <v>0</v>
      </c>
    </row>
    <row r="180" spans="2:65" s="1" customFormat="1" ht="33" customHeight="1">
      <c r="B180" s="128"/>
      <c r="C180" s="129" t="s">
        <v>411</v>
      </c>
      <c r="D180" s="129" t="s">
        <v>159</v>
      </c>
      <c r="E180" s="130" t="s">
        <v>2651</v>
      </c>
      <c r="F180" s="131" t="s">
        <v>2652</v>
      </c>
      <c r="G180" s="132" t="s">
        <v>325</v>
      </c>
      <c r="H180" s="133">
        <v>5</v>
      </c>
      <c r="I180" s="134"/>
      <c r="J180" s="135">
        <f t="shared" ref="J180:J198" si="10">ROUND(I180*H180,2)</f>
        <v>0</v>
      </c>
      <c r="K180" s="131" t="s">
        <v>225</v>
      </c>
      <c r="L180" s="30"/>
      <c r="M180" s="136" t="s">
        <v>1</v>
      </c>
      <c r="N180" s="137" t="s">
        <v>41</v>
      </c>
      <c r="P180" s="138">
        <f t="shared" ref="P180:P198" si="11">O180*H180</f>
        <v>0</v>
      </c>
      <c r="Q180" s="138">
        <v>7.1999999999999998E-3</v>
      </c>
      <c r="R180" s="138">
        <f t="shared" ref="R180:R198" si="12">Q180*H180</f>
        <v>3.5999999999999997E-2</v>
      </c>
      <c r="S180" s="138">
        <v>0</v>
      </c>
      <c r="T180" s="139">
        <f t="shared" ref="T180:T198" si="13">S180*H180</f>
        <v>0</v>
      </c>
      <c r="AR180" s="140" t="s">
        <v>294</v>
      </c>
      <c r="AT180" s="140" t="s">
        <v>159</v>
      </c>
      <c r="AU180" s="140" t="s">
        <v>84</v>
      </c>
      <c r="AY180" s="15" t="s">
        <v>158</v>
      </c>
      <c r="BE180" s="141">
        <f t="shared" ref="BE180:BE198" si="14">IF(N180="základní",J180,0)</f>
        <v>0</v>
      </c>
      <c r="BF180" s="141">
        <f t="shared" ref="BF180:BF198" si="15">IF(N180="snížená",J180,0)</f>
        <v>0</v>
      </c>
      <c r="BG180" s="141">
        <f t="shared" ref="BG180:BG198" si="16">IF(N180="zákl. přenesená",J180,0)</f>
        <v>0</v>
      </c>
      <c r="BH180" s="141">
        <f t="shared" ref="BH180:BH198" si="17">IF(N180="sníž. přenesená",J180,0)</f>
        <v>0</v>
      </c>
      <c r="BI180" s="141">
        <f t="shared" ref="BI180:BI198" si="18">IF(N180="nulová",J180,0)</f>
        <v>0</v>
      </c>
      <c r="BJ180" s="15" t="s">
        <v>80</v>
      </c>
      <c r="BK180" s="141">
        <f t="shared" ref="BK180:BK198" si="19">ROUND(I180*H180,2)</f>
        <v>0</v>
      </c>
      <c r="BL180" s="15" t="s">
        <v>294</v>
      </c>
      <c r="BM180" s="140" t="s">
        <v>2653</v>
      </c>
    </row>
    <row r="181" spans="2:65" s="1" customFormat="1" ht="33" customHeight="1">
      <c r="B181" s="128"/>
      <c r="C181" s="129" t="s">
        <v>416</v>
      </c>
      <c r="D181" s="129" t="s">
        <v>159</v>
      </c>
      <c r="E181" s="130" t="s">
        <v>2654</v>
      </c>
      <c r="F181" s="131" t="s">
        <v>2655</v>
      </c>
      <c r="G181" s="132" t="s">
        <v>325</v>
      </c>
      <c r="H181" s="133">
        <v>1</v>
      </c>
      <c r="I181" s="134"/>
      <c r="J181" s="135">
        <f t="shared" si="10"/>
        <v>0</v>
      </c>
      <c r="K181" s="131" t="s">
        <v>225</v>
      </c>
      <c r="L181" s="30"/>
      <c r="M181" s="136" t="s">
        <v>1</v>
      </c>
      <c r="N181" s="137" t="s">
        <v>41</v>
      </c>
      <c r="P181" s="138">
        <f t="shared" si="11"/>
        <v>0</v>
      </c>
      <c r="Q181" s="138">
        <v>8.3999999999999995E-3</v>
      </c>
      <c r="R181" s="138">
        <f t="shared" si="12"/>
        <v>8.3999999999999995E-3</v>
      </c>
      <c r="S181" s="138">
        <v>0</v>
      </c>
      <c r="T181" s="139">
        <f t="shared" si="13"/>
        <v>0</v>
      </c>
      <c r="AR181" s="140" t="s">
        <v>294</v>
      </c>
      <c r="AT181" s="140" t="s">
        <v>159</v>
      </c>
      <c r="AU181" s="140" t="s">
        <v>84</v>
      </c>
      <c r="AY181" s="15" t="s">
        <v>158</v>
      </c>
      <c r="BE181" s="141">
        <f t="shared" si="14"/>
        <v>0</v>
      </c>
      <c r="BF181" s="141">
        <f t="shared" si="15"/>
        <v>0</v>
      </c>
      <c r="BG181" s="141">
        <f t="shared" si="16"/>
        <v>0</v>
      </c>
      <c r="BH181" s="141">
        <f t="shared" si="17"/>
        <v>0</v>
      </c>
      <c r="BI181" s="141">
        <f t="shared" si="18"/>
        <v>0</v>
      </c>
      <c r="BJ181" s="15" t="s">
        <v>80</v>
      </c>
      <c r="BK181" s="141">
        <f t="shared" si="19"/>
        <v>0</v>
      </c>
      <c r="BL181" s="15" t="s">
        <v>294</v>
      </c>
      <c r="BM181" s="140" t="s">
        <v>2656</v>
      </c>
    </row>
    <row r="182" spans="2:65" s="1" customFormat="1" ht="37.9" customHeight="1">
      <c r="B182" s="128"/>
      <c r="C182" s="129" t="s">
        <v>420</v>
      </c>
      <c r="D182" s="129" t="s">
        <v>159</v>
      </c>
      <c r="E182" s="130" t="s">
        <v>2657</v>
      </c>
      <c r="F182" s="131" t="s">
        <v>2658</v>
      </c>
      <c r="G182" s="132" t="s">
        <v>325</v>
      </c>
      <c r="H182" s="133">
        <v>1</v>
      </c>
      <c r="I182" s="134"/>
      <c r="J182" s="135">
        <f t="shared" si="10"/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 t="shared" si="11"/>
        <v>0</v>
      </c>
      <c r="Q182" s="138">
        <v>1.14E-2</v>
      </c>
      <c r="R182" s="138">
        <f t="shared" si="12"/>
        <v>1.14E-2</v>
      </c>
      <c r="S182" s="138">
        <v>0</v>
      </c>
      <c r="T182" s="139">
        <f t="shared" si="13"/>
        <v>0</v>
      </c>
      <c r="AR182" s="140" t="s">
        <v>294</v>
      </c>
      <c r="AT182" s="140" t="s">
        <v>159</v>
      </c>
      <c r="AU182" s="140" t="s">
        <v>84</v>
      </c>
      <c r="AY182" s="15" t="s">
        <v>158</v>
      </c>
      <c r="BE182" s="141">
        <f t="shared" si="14"/>
        <v>0</v>
      </c>
      <c r="BF182" s="141">
        <f t="shared" si="15"/>
        <v>0</v>
      </c>
      <c r="BG182" s="141">
        <f t="shared" si="16"/>
        <v>0</v>
      </c>
      <c r="BH182" s="141">
        <f t="shared" si="17"/>
        <v>0</v>
      </c>
      <c r="BI182" s="141">
        <f t="shared" si="18"/>
        <v>0</v>
      </c>
      <c r="BJ182" s="15" t="s">
        <v>80</v>
      </c>
      <c r="BK182" s="141">
        <f t="shared" si="19"/>
        <v>0</v>
      </c>
      <c r="BL182" s="15" t="s">
        <v>294</v>
      </c>
      <c r="BM182" s="140" t="s">
        <v>2659</v>
      </c>
    </row>
    <row r="183" spans="2:65" s="1" customFormat="1" ht="37.9" customHeight="1">
      <c r="B183" s="128"/>
      <c r="C183" s="129" t="s">
        <v>424</v>
      </c>
      <c r="D183" s="129" t="s">
        <v>159</v>
      </c>
      <c r="E183" s="130" t="s">
        <v>2660</v>
      </c>
      <c r="F183" s="131" t="s">
        <v>2661</v>
      </c>
      <c r="G183" s="132" t="s">
        <v>325</v>
      </c>
      <c r="H183" s="133">
        <v>1</v>
      </c>
      <c r="I183" s="134"/>
      <c r="J183" s="135">
        <f t="shared" si="10"/>
        <v>0</v>
      </c>
      <c r="K183" s="131" t="s">
        <v>225</v>
      </c>
      <c r="L183" s="30"/>
      <c r="M183" s="136" t="s">
        <v>1</v>
      </c>
      <c r="N183" s="137" t="s">
        <v>41</v>
      </c>
      <c r="P183" s="138">
        <f t="shared" si="11"/>
        <v>0</v>
      </c>
      <c r="Q183" s="138">
        <v>1.6549999999999999E-2</v>
      </c>
      <c r="R183" s="138">
        <f t="shared" si="12"/>
        <v>1.6549999999999999E-2</v>
      </c>
      <c r="S183" s="138">
        <v>0</v>
      </c>
      <c r="T183" s="139">
        <f t="shared" si="13"/>
        <v>0</v>
      </c>
      <c r="AR183" s="140" t="s">
        <v>294</v>
      </c>
      <c r="AT183" s="140" t="s">
        <v>159</v>
      </c>
      <c r="AU183" s="140" t="s">
        <v>84</v>
      </c>
      <c r="AY183" s="15" t="s">
        <v>158</v>
      </c>
      <c r="BE183" s="141">
        <f t="shared" si="14"/>
        <v>0</v>
      </c>
      <c r="BF183" s="141">
        <f t="shared" si="15"/>
        <v>0</v>
      </c>
      <c r="BG183" s="141">
        <f t="shared" si="16"/>
        <v>0</v>
      </c>
      <c r="BH183" s="141">
        <f t="shared" si="17"/>
        <v>0</v>
      </c>
      <c r="BI183" s="141">
        <f t="shared" si="18"/>
        <v>0</v>
      </c>
      <c r="BJ183" s="15" t="s">
        <v>80</v>
      </c>
      <c r="BK183" s="141">
        <f t="shared" si="19"/>
        <v>0</v>
      </c>
      <c r="BL183" s="15" t="s">
        <v>294</v>
      </c>
      <c r="BM183" s="140" t="s">
        <v>2662</v>
      </c>
    </row>
    <row r="184" spans="2:65" s="1" customFormat="1" ht="37.9" customHeight="1">
      <c r="B184" s="128"/>
      <c r="C184" s="129" t="s">
        <v>428</v>
      </c>
      <c r="D184" s="129" t="s">
        <v>159</v>
      </c>
      <c r="E184" s="130" t="s">
        <v>2663</v>
      </c>
      <c r="F184" s="131" t="s">
        <v>2664</v>
      </c>
      <c r="G184" s="132" t="s">
        <v>325</v>
      </c>
      <c r="H184" s="133">
        <v>2</v>
      </c>
      <c r="I184" s="134"/>
      <c r="J184" s="135">
        <f t="shared" si="10"/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 t="shared" si="11"/>
        <v>0</v>
      </c>
      <c r="Q184" s="138">
        <v>1.942E-2</v>
      </c>
      <c r="R184" s="138">
        <f t="shared" si="12"/>
        <v>3.884E-2</v>
      </c>
      <c r="S184" s="138">
        <v>0</v>
      </c>
      <c r="T184" s="139">
        <f t="shared" si="13"/>
        <v>0</v>
      </c>
      <c r="AR184" s="140" t="s">
        <v>294</v>
      </c>
      <c r="AT184" s="140" t="s">
        <v>159</v>
      </c>
      <c r="AU184" s="140" t="s">
        <v>84</v>
      </c>
      <c r="AY184" s="15" t="s">
        <v>158</v>
      </c>
      <c r="BE184" s="141">
        <f t="shared" si="14"/>
        <v>0</v>
      </c>
      <c r="BF184" s="141">
        <f t="shared" si="15"/>
        <v>0</v>
      </c>
      <c r="BG184" s="141">
        <f t="shared" si="16"/>
        <v>0</v>
      </c>
      <c r="BH184" s="141">
        <f t="shared" si="17"/>
        <v>0</v>
      </c>
      <c r="BI184" s="141">
        <f t="shared" si="18"/>
        <v>0</v>
      </c>
      <c r="BJ184" s="15" t="s">
        <v>80</v>
      </c>
      <c r="BK184" s="141">
        <f t="shared" si="19"/>
        <v>0</v>
      </c>
      <c r="BL184" s="15" t="s">
        <v>294</v>
      </c>
      <c r="BM184" s="140" t="s">
        <v>2665</v>
      </c>
    </row>
    <row r="185" spans="2:65" s="1" customFormat="1" ht="37.9" customHeight="1">
      <c r="B185" s="128"/>
      <c r="C185" s="129" t="s">
        <v>432</v>
      </c>
      <c r="D185" s="129" t="s">
        <v>159</v>
      </c>
      <c r="E185" s="130" t="s">
        <v>2666</v>
      </c>
      <c r="F185" s="131" t="s">
        <v>2667</v>
      </c>
      <c r="G185" s="132" t="s">
        <v>325</v>
      </c>
      <c r="H185" s="133">
        <v>2</v>
      </c>
      <c r="I185" s="134"/>
      <c r="J185" s="135">
        <f t="shared" si="10"/>
        <v>0</v>
      </c>
      <c r="K185" s="131" t="s">
        <v>225</v>
      </c>
      <c r="L185" s="30"/>
      <c r="M185" s="136" t="s">
        <v>1</v>
      </c>
      <c r="N185" s="137" t="s">
        <v>41</v>
      </c>
      <c r="P185" s="138">
        <f t="shared" si="11"/>
        <v>0</v>
      </c>
      <c r="Q185" s="138">
        <v>2.2290000000000001E-2</v>
      </c>
      <c r="R185" s="138">
        <f t="shared" si="12"/>
        <v>4.4580000000000002E-2</v>
      </c>
      <c r="S185" s="138">
        <v>0</v>
      </c>
      <c r="T185" s="139">
        <f t="shared" si="13"/>
        <v>0</v>
      </c>
      <c r="AR185" s="140" t="s">
        <v>294</v>
      </c>
      <c r="AT185" s="140" t="s">
        <v>159</v>
      </c>
      <c r="AU185" s="140" t="s">
        <v>84</v>
      </c>
      <c r="AY185" s="15" t="s">
        <v>158</v>
      </c>
      <c r="BE185" s="141">
        <f t="shared" si="14"/>
        <v>0</v>
      </c>
      <c r="BF185" s="141">
        <f t="shared" si="15"/>
        <v>0</v>
      </c>
      <c r="BG185" s="141">
        <f t="shared" si="16"/>
        <v>0</v>
      </c>
      <c r="BH185" s="141">
        <f t="shared" si="17"/>
        <v>0</v>
      </c>
      <c r="BI185" s="141">
        <f t="shared" si="18"/>
        <v>0</v>
      </c>
      <c r="BJ185" s="15" t="s">
        <v>80</v>
      </c>
      <c r="BK185" s="141">
        <f t="shared" si="19"/>
        <v>0</v>
      </c>
      <c r="BL185" s="15" t="s">
        <v>294</v>
      </c>
      <c r="BM185" s="140" t="s">
        <v>2668</v>
      </c>
    </row>
    <row r="186" spans="2:65" s="1" customFormat="1" ht="37.9" customHeight="1">
      <c r="B186" s="128"/>
      <c r="C186" s="129" t="s">
        <v>115</v>
      </c>
      <c r="D186" s="129" t="s">
        <v>159</v>
      </c>
      <c r="E186" s="130" t="s">
        <v>2669</v>
      </c>
      <c r="F186" s="131" t="s">
        <v>2670</v>
      </c>
      <c r="G186" s="132" t="s">
        <v>325</v>
      </c>
      <c r="H186" s="133">
        <v>1</v>
      </c>
      <c r="I186" s="134"/>
      <c r="J186" s="135">
        <f t="shared" si="10"/>
        <v>0</v>
      </c>
      <c r="K186" s="131" t="s">
        <v>225</v>
      </c>
      <c r="L186" s="30"/>
      <c r="M186" s="136" t="s">
        <v>1</v>
      </c>
      <c r="N186" s="137" t="s">
        <v>41</v>
      </c>
      <c r="P186" s="138">
        <f t="shared" si="11"/>
        <v>0</v>
      </c>
      <c r="Q186" s="138">
        <v>3.1539999999999999E-2</v>
      </c>
      <c r="R186" s="138">
        <f t="shared" si="12"/>
        <v>3.1539999999999999E-2</v>
      </c>
      <c r="S186" s="138">
        <v>0</v>
      </c>
      <c r="T186" s="139">
        <f t="shared" si="13"/>
        <v>0</v>
      </c>
      <c r="AR186" s="140" t="s">
        <v>294</v>
      </c>
      <c r="AT186" s="140" t="s">
        <v>159</v>
      </c>
      <c r="AU186" s="140" t="s">
        <v>84</v>
      </c>
      <c r="AY186" s="15" t="s">
        <v>158</v>
      </c>
      <c r="BE186" s="141">
        <f t="shared" si="14"/>
        <v>0</v>
      </c>
      <c r="BF186" s="141">
        <f t="shared" si="15"/>
        <v>0</v>
      </c>
      <c r="BG186" s="141">
        <f t="shared" si="16"/>
        <v>0</v>
      </c>
      <c r="BH186" s="141">
        <f t="shared" si="17"/>
        <v>0</v>
      </c>
      <c r="BI186" s="141">
        <f t="shared" si="18"/>
        <v>0</v>
      </c>
      <c r="BJ186" s="15" t="s">
        <v>80</v>
      </c>
      <c r="BK186" s="141">
        <f t="shared" si="19"/>
        <v>0</v>
      </c>
      <c r="BL186" s="15" t="s">
        <v>294</v>
      </c>
      <c r="BM186" s="140" t="s">
        <v>2671</v>
      </c>
    </row>
    <row r="187" spans="2:65" s="1" customFormat="1" ht="33" customHeight="1">
      <c r="B187" s="128"/>
      <c r="C187" s="129" t="s">
        <v>442</v>
      </c>
      <c r="D187" s="129" t="s">
        <v>159</v>
      </c>
      <c r="E187" s="130" t="s">
        <v>2672</v>
      </c>
      <c r="F187" s="131" t="s">
        <v>2673</v>
      </c>
      <c r="G187" s="132" t="s">
        <v>352</v>
      </c>
      <c r="H187" s="133">
        <v>620</v>
      </c>
      <c r="I187" s="134"/>
      <c r="J187" s="135">
        <f t="shared" si="10"/>
        <v>0</v>
      </c>
      <c r="K187" s="131" t="s">
        <v>225</v>
      </c>
      <c r="L187" s="30"/>
      <c r="M187" s="136" t="s">
        <v>1</v>
      </c>
      <c r="N187" s="137" t="s">
        <v>41</v>
      </c>
      <c r="P187" s="138">
        <f t="shared" si="11"/>
        <v>0</v>
      </c>
      <c r="Q187" s="138">
        <v>1.1E-4</v>
      </c>
      <c r="R187" s="138">
        <f t="shared" si="12"/>
        <v>6.8199999999999997E-2</v>
      </c>
      <c r="S187" s="138">
        <v>0</v>
      </c>
      <c r="T187" s="139">
        <f t="shared" si="13"/>
        <v>0</v>
      </c>
      <c r="AR187" s="140" t="s">
        <v>294</v>
      </c>
      <c r="AT187" s="140" t="s">
        <v>159</v>
      </c>
      <c r="AU187" s="140" t="s">
        <v>84</v>
      </c>
      <c r="AY187" s="15" t="s">
        <v>158</v>
      </c>
      <c r="BE187" s="141">
        <f t="shared" si="14"/>
        <v>0</v>
      </c>
      <c r="BF187" s="141">
        <f t="shared" si="15"/>
        <v>0</v>
      </c>
      <c r="BG187" s="141">
        <f t="shared" si="16"/>
        <v>0</v>
      </c>
      <c r="BH187" s="141">
        <f t="shared" si="17"/>
        <v>0</v>
      </c>
      <c r="BI187" s="141">
        <f t="shared" si="18"/>
        <v>0</v>
      </c>
      <c r="BJ187" s="15" t="s">
        <v>80</v>
      </c>
      <c r="BK187" s="141">
        <f t="shared" si="19"/>
        <v>0</v>
      </c>
      <c r="BL187" s="15" t="s">
        <v>294</v>
      </c>
      <c r="BM187" s="140" t="s">
        <v>2674</v>
      </c>
    </row>
    <row r="188" spans="2:65" s="1" customFormat="1" ht="37.9" customHeight="1">
      <c r="B188" s="128"/>
      <c r="C188" s="129" t="s">
        <v>446</v>
      </c>
      <c r="D188" s="129" t="s">
        <v>159</v>
      </c>
      <c r="E188" s="130" t="s">
        <v>2675</v>
      </c>
      <c r="F188" s="131" t="s">
        <v>2676</v>
      </c>
      <c r="G188" s="132" t="s">
        <v>256</v>
      </c>
      <c r="H188" s="133">
        <v>148.6</v>
      </c>
      <c r="I188" s="134"/>
      <c r="J188" s="135">
        <f t="shared" si="10"/>
        <v>0</v>
      </c>
      <c r="K188" s="131" t="s">
        <v>225</v>
      </c>
      <c r="L188" s="30"/>
      <c r="M188" s="136" t="s">
        <v>1</v>
      </c>
      <c r="N188" s="137" t="s">
        <v>41</v>
      </c>
      <c r="P188" s="138">
        <f t="shared" si="11"/>
        <v>0</v>
      </c>
      <c r="Q188" s="138">
        <v>1.74E-3</v>
      </c>
      <c r="R188" s="138">
        <f t="shared" si="12"/>
        <v>0.25856400000000002</v>
      </c>
      <c r="S188" s="138">
        <v>0</v>
      </c>
      <c r="T188" s="139">
        <f t="shared" si="13"/>
        <v>0</v>
      </c>
      <c r="AR188" s="140" t="s">
        <v>294</v>
      </c>
      <c r="AT188" s="140" t="s">
        <v>159</v>
      </c>
      <c r="AU188" s="140" t="s">
        <v>84</v>
      </c>
      <c r="AY188" s="15" t="s">
        <v>158</v>
      </c>
      <c r="BE188" s="141">
        <f t="shared" si="14"/>
        <v>0</v>
      </c>
      <c r="BF188" s="141">
        <f t="shared" si="15"/>
        <v>0</v>
      </c>
      <c r="BG188" s="141">
        <f t="shared" si="16"/>
        <v>0</v>
      </c>
      <c r="BH188" s="141">
        <f t="shared" si="17"/>
        <v>0</v>
      </c>
      <c r="BI188" s="141">
        <f t="shared" si="18"/>
        <v>0</v>
      </c>
      <c r="BJ188" s="15" t="s">
        <v>80</v>
      </c>
      <c r="BK188" s="141">
        <f t="shared" si="19"/>
        <v>0</v>
      </c>
      <c r="BL188" s="15" t="s">
        <v>294</v>
      </c>
      <c r="BM188" s="140" t="s">
        <v>2677</v>
      </c>
    </row>
    <row r="189" spans="2:65" s="1" customFormat="1" ht="16.5" customHeight="1">
      <c r="B189" s="128"/>
      <c r="C189" s="129" t="s">
        <v>451</v>
      </c>
      <c r="D189" s="129" t="s">
        <v>159</v>
      </c>
      <c r="E189" s="130" t="s">
        <v>2678</v>
      </c>
      <c r="F189" s="131" t="s">
        <v>2679</v>
      </c>
      <c r="G189" s="132" t="s">
        <v>256</v>
      </c>
      <c r="H189" s="133">
        <v>148.6</v>
      </c>
      <c r="I189" s="134"/>
      <c r="J189" s="135">
        <f t="shared" si="10"/>
        <v>0</v>
      </c>
      <c r="K189" s="131" t="s">
        <v>225</v>
      </c>
      <c r="L189" s="30"/>
      <c r="M189" s="136" t="s">
        <v>1</v>
      </c>
      <c r="N189" s="137" t="s">
        <v>41</v>
      </c>
      <c r="P189" s="138">
        <f t="shared" si="11"/>
        <v>0</v>
      </c>
      <c r="Q189" s="138">
        <v>2.5000000000000001E-4</v>
      </c>
      <c r="R189" s="138">
        <f t="shared" si="12"/>
        <v>3.7150000000000002E-2</v>
      </c>
      <c r="S189" s="138">
        <v>0</v>
      </c>
      <c r="T189" s="139">
        <f t="shared" si="13"/>
        <v>0</v>
      </c>
      <c r="AR189" s="140" t="s">
        <v>294</v>
      </c>
      <c r="AT189" s="140" t="s">
        <v>159</v>
      </c>
      <c r="AU189" s="140" t="s">
        <v>84</v>
      </c>
      <c r="AY189" s="15" t="s">
        <v>158</v>
      </c>
      <c r="BE189" s="141">
        <f t="shared" si="14"/>
        <v>0</v>
      </c>
      <c r="BF189" s="141">
        <f t="shared" si="15"/>
        <v>0</v>
      </c>
      <c r="BG189" s="141">
        <f t="shared" si="16"/>
        <v>0</v>
      </c>
      <c r="BH189" s="141">
        <f t="shared" si="17"/>
        <v>0</v>
      </c>
      <c r="BI189" s="141">
        <f t="shared" si="18"/>
        <v>0</v>
      </c>
      <c r="BJ189" s="15" t="s">
        <v>80</v>
      </c>
      <c r="BK189" s="141">
        <f t="shared" si="19"/>
        <v>0</v>
      </c>
      <c r="BL189" s="15" t="s">
        <v>294</v>
      </c>
      <c r="BM189" s="140" t="s">
        <v>2680</v>
      </c>
    </row>
    <row r="190" spans="2:65" s="1" customFormat="1" ht="24.2" customHeight="1">
      <c r="B190" s="128"/>
      <c r="C190" s="129" t="s">
        <v>456</v>
      </c>
      <c r="D190" s="129" t="s">
        <v>159</v>
      </c>
      <c r="E190" s="130" t="s">
        <v>2681</v>
      </c>
      <c r="F190" s="131" t="s">
        <v>2682</v>
      </c>
      <c r="G190" s="132" t="s">
        <v>352</v>
      </c>
      <c r="H190" s="133">
        <v>162</v>
      </c>
      <c r="I190" s="134"/>
      <c r="J190" s="135">
        <f t="shared" si="10"/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 t="shared" si="11"/>
        <v>0</v>
      </c>
      <c r="Q190" s="138">
        <v>6.0000000000000002E-5</v>
      </c>
      <c r="R190" s="138">
        <f t="shared" si="12"/>
        <v>9.7199999999999995E-3</v>
      </c>
      <c r="S190" s="138">
        <v>0</v>
      </c>
      <c r="T190" s="139">
        <f t="shared" si="13"/>
        <v>0</v>
      </c>
      <c r="AR190" s="140" t="s">
        <v>294</v>
      </c>
      <c r="AT190" s="140" t="s">
        <v>159</v>
      </c>
      <c r="AU190" s="140" t="s">
        <v>84</v>
      </c>
      <c r="AY190" s="15" t="s">
        <v>158</v>
      </c>
      <c r="BE190" s="141">
        <f t="shared" si="14"/>
        <v>0</v>
      </c>
      <c r="BF190" s="141">
        <f t="shared" si="15"/>
        <v>0</v>
      </c>
      <c r="BG190" s="141">
        <f t="shared" si="16"/>
        <v>0</v>
      </c>
      <c r="BH190" s="141">
        <f t="shared" si="17"/>
        <v>0</v>
      </c>
      <c r="BI190" s="141">
        <f t="shared" si="18"/>
        <v>0</v>
      </c>
      <c r="BJ190" s="15" t="s">
        <v>80</v>
      </c>
      <c r="BK190" s="141">
        <f t="shared" si="19"/>
        <v>0</v>
      </c>
      <c r="BL190" s="15" t="s">
        <v>294</v>
      </c>
      <c r="BM190" s="140" t="s">
        <v>2683</v>
      </c>
    </row>
    <row r="191" spans="2:65" s="1" customFormat="1" ht="24.2" customHeight="1">
      <c r="B191" s="128"/>
      <c r="C191" s="129" t="s">
        <v>461</v>
      </c>
      <c r="D191" s="129" t="s">
        <v>159</v>
      </c>
      <c r="E191" s="130" t="s">
        <v>2684</v>
      </c>
      <c r="F191" s="131" t="s">
        <v>2685</v>
      </c>
      <c r="G191" s="132" t="s">
        <v>352</v>
      </c>
      <c r="H191" s="133">
        <v>62</v>
      </c>
      <c r="I191" s="134"/>
      <c r="J191" s="135">
        <f t="shared" si="10"/>
        <v>0</v>
      </c>
      <c r="K191" s="131" t="s">
        <v>225</v>
      </c>
      <c r="L191" s="30"/>
      <c r="M191" s="136" t="s">
        <v>1</v>
      </c>
      <c r="N191" s="137" t="s">
        <v>41</v>
      </c>
      <c r="P191" s="138">
        <f t="shared" si="11"/>
        <v>0</v>
      </c>
      <c r="Q191" s="138">
        <v>1E-4</v>
      </c>
      <c r="R191" s="138">
        <f t="shared" si="12"/>
        <v>6.2000000000000006E-3</v>
      </c>
      <c r="S191" s="138">
        <v>0</v>
      </c>
      <c r="T191" s="139">
        <f t="shared" si="13"/>
        <v>0</v>
      </c>
      <c r="AR191" s="140" t="s">
        <v>294</v>
      </c>
      <c r="AT191" s="140" t="s">
        <v>159</v>
      </c>
      <c r="AU191" s="140" t="s">
        <v>84</v>
      </c>
      <c r="AY191" s="15" t="s">
        <v>158</v>
      </c>
      <c r="BE191" s="141">
        <f t="shared" si="14"/>
        <v>0</v>
      </c>
      <c r="BF191" s="141">
        <f t="shared" si="15"/>
        <v>0</v>
      </c>
      <c r="BG191" s="141">
        <f t="shared" si="16"/>
        <v>0</v>
      </c>
      <c r="BH191" s="141">
        <f t="shared" si="17"/>
        <v>0</v>
      </c>
      <c r="BI191" s="141">
        <f t="shared" si="18"/>
        <v>0</v>
      </c>
      <c r="BJ191" s="15" t="s">
        <v>80</v>
      </c>
      <c r="BK191" s="141">
        <f t="shared" si="19"/>
        <v>0</v>
      </c>
      <c r="BL191" s="15" t="s">
        <v>294</v>
      </c>
      <c r="BM191" s="140" t="s">
        <v>2686</v>
      </c>
    </row>
    <row r="192" spans="2:65" s="1" customFormat="1" ht="24.2" customHeight="1">
      <c r="B192" s="128"/>
      <c r="C192" s="129" t="s">
        <v>466</v>
      </c>
      <c r="D192" s="129" t="s">
        <v>159</v>
      </c>
      <c r="E192" s="130" t="s">
        <v>2687</v>
      </c>
      <c r="F192" s="131" t="s">
        <v>2688</v>
      </c>
      <c r="G192" s="132" t="s">
        <v>325</v>
      </c>
      <c r="H192" s="133">
        <v>1</v>
      </c>
      <c r="I192" s="134"/>
      <c r="J192" s="135">
        <f t="shared" si="10"/>
        <v>0</v>
      </c>
      <c r="K192" s="131" t="s">
        <v>225</v>
      </c>
      <c r="L192" s="30"/>
      <c r="M192" s="136" t="s">
        <v>1</v>
      </c>
      <c r="N192" s="137" t="s">
        <v>41</v>
      </c>
      <c r="P192" s="138">
        <f t="shared" si="11"/>
        <v>0</v>
      </c>
      <c r="Q192" s="138">
        <v>2.6199999999999999E-3</v>
      </c>
      <c r="R192" s="138">
        <f t="shared" si="12"/>
        <v>2.6199999999999999E-3</v>
      </c>
      <c r="S192" s="138">
        <v>0</v>
      </c>
      <c r="T192" s="139">
        <f t="shared" si="13"/>
        <v>0</v>
      </c>
      <c r="AR192" s="140" t="s">
        <v>294</v>
      </c>
      <c r="AT192" s="140" t="s">
        <v>159</v>
      </c>
      <c r="AU192" s="140" t="s">
        <v>84</v>
      </c>
      <c r="AY192" s="15" t="s">
        <v>158</v>
      </c>
      <c r="BE192" s="141">
        <f t="shared" si="14"/>
        <v>0</v>
      </c>
      <c r="BF192" s="141">
        <f t="shared" si="15"/>
        <v>0</v>
      </c>
      <c r="BG192" s="141">
        <f t="shared" si="16"/>
        <v>0</v>
      </c>
      <c r="BH192" s="141">
        <f t="shared" si="17"/>
        <v>0</v>
      </c>
      <c r="BI192" s="141">
        <f t="shared" si="18"/>
        <v>0</v>
      </c>
      <c r="BJ192" s="15" t="s">
        <v>80</v>
      </c>
      <c r="BK192" s="141">
        <f t="shared" si="19"/>
        <v>0</v>
      </c>
      <c r="BL192" s="15" t="s">
        <v>294</v>
      </c>
      <c r="BM192" s="140" t="s">
        <v>2689</v>
      </c>
    </row>
    <row r="193" spans="2:65" s="1" customFormat="1" ht="24.2" customHeight="1">
      <c r="B193" s="128"/>
      <c r="C193" s="129" t="s">
        <v>472</v>
      </c>
      <c r="D193" s="129" t="s">
        <v>159</v>
      </c>
      <c r="E193" s="130" t="s">
        <v>2690</v>
      </c>
      <c r="F193" s="131" t="s">
        <v>2691</v>
      </c>
      <c r="G193" s="132" t="s">
        <v>325</v>
      </c>
      <c r="H193" s="133">
        <v>5</v>
      </c>
      <c r="I193" s="134"/>
      <c r="J193" s="135">
        <f t="shared" si="10"/>
        <v>0</v>
      </c>
      <c r="K193" s="131" t="s">
        <v>225</v>
      </c>
      <c r="L193" s="30"/>
      <c r="M193" s="136" t="s">
        <v>1</v>
      </c>
      <c r="N193" s="137" t="s">
        <v>41</v>
      </c>
      <c r="P193" s="138">
        <f t="shared" si="11"/>
        <v>0</v>
      </c>
      <c r="Q193" s="138">
        <v>4.1999999999999997E-3</v>
      </c>
      <c r="R193" s="138">
        <f t="shared" si="12"/>
        <v>2.0999999999999998E-2</v>
      </c>
      <c r="S193" s="138">
        <v>0</v>
      </c>
      <c r="T193" s="139">
        <f t="shared" si="13"/>
        <v>0</v>
      </c>
      <c r="AR193" s="140" t="s">
        <v>294</v>
      </c>
      <c r="AT193" s="140" t="s">
        <v>159</v>
      </c>
      <c r="AU193" s="140" t="s">
        <v>84</v>
      </c>
      <c r="AY193" s="15" t="s">
        <v>158</v>
      </c>
      <c r="BE193" s="141">
        <f t="shared" si="14"/>
        <v>0</v>
      </c>
      <c r="BF193" s="141">
        <f t="shared" si="15"/>
        <v>0</v>
      </c>
      <c r="BG193" s="141">
        <f t="shared" si="16"/>
        <v>0</v>
      </c>
      <c r="BH193" s="141">
        <f t="shared" si="17"/>
        <v>0</v>
      </c>
      <c r="BI193" s="141">
        <f t="shared" si="18"/>
        <v>0</v>
      </c>
      <c r="BJ193" s="15" t="s">
        <v>80</v>
      </c>
      <c r="BK193" s="141">
        <f t="shared" si="19"/>
        <v>0</v>
      </c>
      <c r="BL193" s="15" t="s">
        <v>294</v>
      </c>
      <c r="BM193" s="140" t="s">
        <v>2692</v>
      </c>
    </row>
    <row r="194" spans="2:65" s="1" customFormat="1" ht="24.2" customHeight="1">
      <c r="B194" s="128"/>
      <c r="C194" s="129" t="s">
        <v>477</v>
      </c>
      <c r="D194" s="129" t="s">
        <v>159</v>
      </c>
      <c r="E194" s="130" t="s">
        <v>2693</v>
      </c>
      <c r="F194" s="131" t="s">
        <v>2694</v>
      </c>
      <c r="G194" s="132" t="s">
        <v>325</v>
      </c>
      <c r="H194" s="133">
        <v>2</v>
      </c>
      <c r="I194" s="134"/>
      <c r="J194" s="135">
        <f t="shared" si="10"/>
        <v>0</v>
      </c>
      <c r="K194" s="131" t="s">
        <v>225</v>
      </c>
      <c r="L194" s="30"/>
      <c r="M194" s="136" t="s">
        <v>1</v>
      </c>
      <c r="N194" s="137" t="s">
        <v>41</v>
      </c>
      <c r="P194" s="138">
        <f t="shared" si="11"/>
        <v>0</v>
      </c>
      <c r="Q194" s="138">
        <v>9.1000000000000004E-3</v>
      </c>
      <c r="R194" s="138">
        <f t="shared" si="12"/>
        <v>1.8200000000000001E-2</v>
      </c>
      <c r="S194" s="138">
        <v>0</v>
      </c>
      <c r="T194" s="139">
        <f t="shared" si="13"/>
        <v>0</v>
      </c>
      <c r="AR194" s="140" t="s">
        <v>294</v>
      </c>
      <c r="AT194" s="140" t="s">
        <v>159</v>
      </c>
      <c r="AU194" s="140" t="s">
        <v>84</v>
      </c>
      <c r="AY194" s="15" t="s">
        <v>158</v>
      </c>
      <c r="BE194" s="141">
        <f t="shared" si="14"/>
        <v>0</v>
      </c>
      <c r="BF194" s="141">
        <f t="shared" si="15"/>
        <v>0</v>
      </c>
      <c r="BG194" s="141">
        <f t="shared" si="16"/>
        <v>0</v>
      </c>
      <c r="BH194" s="141">
        <f t="shared" si="17"/>
        <v>0</v>
      </c>
      <c r="BI194" s="141">
        <f t="shared" si="18"/>
        <v>0</v>
      </c>
      <c r="BJ194" s="15" t="s">
        <v>80</v>
      </c>
      <c r="BK194" s="141">
        <f t="shared" si="19"/>
        <v>0</v>
      </c>
      <c r="BL194" s="15" t="s">
        <v>294</v>
      </c>
      <c r="BM194" s="140" t="s">
        <v>2695</v>
      </c>
    </row>
    <row r="195" spans="2:65" s="1" customFormat="1" ht="33" customHeight="1">
      <c r="B195" s="128"/>
      <c r="C195" s="129" t="s">
        <v>482</v>
      </c>
      <c r="D195" s="129" t="s">
        <v>159</v>
      </c>
      <c r="E195" s="130" t="s">
        <v>2696</v>
      </c>
      <c r="F195" s="131" t="s">
        <v>2697</v>
      </c>
      <c r="G195" s="132" t="s">
        <v>325</v>
      </c>
      <c r="H195" s="133">
        <v>16</v>
      </c>
      <c r="I195" s="134"/>
      <c r="J195" s="135">
        <f t="shared" si="10"/>
        <v>0</v>
      </c>
      <c r="K195" s="131" t="s">
        <v>225</v>
      </c>
      <c r="L195" s="30"/>
      <c r="M195" s="136" t="s">
        <v>1</v>
      </c>
      <c r="N195" s="137" t="s">
        <v>41</v>
      </c>
      <c r="P195" s="138">
        <f t="shared" si="11"/>
        <v>0</v>
      </c>
      <c r="Q195" s="138">
        <v>6.9999999999999994E-5</v>
      </c>
      <c r="R195" s="138">
        <f t="shared" si="12"/>
        <v>1.1199999999999999E-3</v>
      </c>
      <c r="S195" s="138">
        <v>0</v>
      </c>
      <c r="T195" s="139">
        <f t="shared" si="13"/>
        <v>0</v>
      </c>
      <c r="AR195" s="140" t="s">
        <v>294</v>
      </c>
      <c r="AT195" s="140" t="s">
        <v>159</v>
      </c>
      <c r="AU195" s="140" t="s">
        <v>84</v>
      </c>
      <c r="AY195" s="15" t="s">
        <v>158</v>
      </c>
      <c r="BE195" s="141">
        <f t="shared" si="14"/>
        <v>0</v>
      </c>
      <c r="BF195" s="141">
        <f t="shared" si="15"/>
        <v>0</v>
      </c>
      <c r="BG195" s="141">
        <f t="shared" si="16"/>
        <v>0</v>
      </c>
      <c r="BH195" s="141">
        <f t="shared" si="17"/>
        <v>0</v>
      </c>
      <c r="BI195" s="141">
        <f t="shared" si="18"/>
        <v>0</v>
      </c>
      <c r="BJ195" s="15" t="s">
        <v>80</v>
      </c>
      <c r="BK195" s="141">
        <f t="shared" si="19"/>
        <v>0</v>
      </c>
      <c r="BL195" s="15" t="s">
        <v>294</v>
      </c>
      <c r="BM195" s="140" t="s">
        <v>2698</v>
      </c>
    </row>
    <row r="196" spans="2:65" s="1" customFormat="1" ht="24.2" customHeight="1">
      <c r="B196" s="128"/>
      <c r="C196" s="129" t="s">
        <v>118</v>
      </c>
      <c r="D196" s="129" t="s">
        <v>159</v>
      </c>
      <c r="E196" s="130" t="s">
        <v>2699</v>
      </c>
      <c r="F196" s="131" t="s">
        <v>2700</v>
      </c>
      <c r="G196" s="132" t="s">
        <v>325</v>
      </c>
      <c r="H196" s="133">
        <v>2</v>
      </c>
      <c r="I196" s="134"/>
      <c r="J196" s="135">
        <f t="shared" si="10"/>
        <v>0</v>
      </c>
      <c r="K196" s="131" t="s">
        <v>225</v>
      </c>
      <c r="L196" s="30"/>
      <c r="M196" s="136" t="s">
        <v>1</v>
      </c>
      <c r="N196" s="137" t="s">
        <v>41</v>
      </c>
      <c r="P196" s="138">
        <f t="shared" si="11"/>
        <v>0</v>
      </c>
      <c r="Q196" s="138">
        <v>1.4999999999999999E-4</v>
      </c>
      <c r="R196" s="138">
        <f t="shared" si="12"/>
        <v>2.9999999999999997E-4</v>
      </c>
      <c r="S196" s="138">
        <v>0</v>
      </c>
      <c r="T196" s="139">
        <f t="shared" si="13"/>
        <v>0</v>
      </c>
      <c r="AR196" s="140" t="s">
        <v>294</v>
      </c>
      <c r="AT196" s="140" t="s">
        <v>159</v>
      </c>
      <c r="AU196" s="140" t="s">
        <v>84</v>
      </c>
      <c r="AY196" s="15" t="s">
        <v>158</v>
      </c>
      <c r="BE196" s="141">
        <f t="shared" si="14"/>
        <v>0</v>
      </c>
      <c r="BF196" s="141">
        <f t="shared" si="15"/>
        <v>0</v>
      </c>
      <c r="BG196" s="141">
        <f t="shared" si="16"/>
        <v>0</v>
      </c>
      <c r="BH196" s="141">
        <f t="shared" si="17"/>
        <v>0</v>
      </c>
      <c r="BI196" s="141">
        <f t="shared" si="18"/>
        <v>0</v>
      </c>
      <c r="BJ196" s="15" t="s">
        <v>80</v>
      </c>
      <c r="BK196" s="141">
        <f t="shared" si="19"/>
        <v>0</v>
      </c>
      <c r="BL196" s="15" t="s">
        <v>294</v>
      </c>
      <c r="BM196" s="140" t="s">
        <v>2701</v>
      </c>
    </row>
    <row r="197" spans="2:65" s="1" customFormat="1" ht="24.2" customHeight="1">
      <c r="B197" s="128"/>
      <c r="C197" s="129" t="s">
        <v>491</v>
      </c>
      <c r="D197" s="129" t="s">
        <v>159</v>
      </c>
      <c r="E197" s="130" t="s">
        <v>2702</v>
      </c>
      <c r="F197" s="131" t="s">
        <v>2703</v>
      </c>
      <c r="G197" s="132" t="s">
        <v>325</v>
      </c>
      <c r="H197" s="133">
        <v>2</v>
      </c>
      <c r="I197" s="134"/>
      <c r="J197" s="135">
        <f t="shared" si="10"/>
        <v>0</v>
      </c>
      <c r="K197" s="131" t="s">
        <v>225</v>
      </c>
      <c r="L197" s="30"/>
      <c r="M197" s="136" t="s">
        <v>1</v>
      </c>
      <c r="N197" s="137" t="s">
        <v>41</v>
      </c>
      <c r="P197" s="138">
        <f t="shared" si="11"/>
        <v>0</v>
      </c>
      <c r="Q197" s="138">
        <v>1.2E-4</v>
      </c>
      <c r="R197" s="138">
        <f t="shared" si="12"/>
        <v>2.4000000000000001E-4</v>
      </c>
      <c r="S197" s="138">
        <v>0</v>
      </c>
      <c r="T197" s="139">
        <f t="shared" si="13"/>
        <v>0</v>
      </c>
      <c r="AR197" s="140" t="s">
        <v>294</v>
      </c>
      <c r="AT197" s="140" t="s">
        <v>159</v>
      </c>
      <c r="AU197" s="140" t="s">
        <v>84</v>
      </c>
      <c r="AY197" s="15" t="s">
        <v>158</v>
      </c>
      <c r="BE197" s="141">
        <f t="shared" si="14"/>
        <v>0</v>
      </c>
      <c r="BF197" s="141">
        <f t="shared" si="15"/>
        <v>0</v>
      </c>
      <c r="BG197" s="141">
        <f t="shared" si="16"/>
        <v>0</v>
      </c>
      <c r="BH197" s="141">
        <f t="shared" si="17"/>
        <v>0</v>
      </c>
      <c r="BI197" s="141">
        <f t="shared" si="18"/>
        <v>0</v>
      </c>
      <c r="BJ197" s="15" t="s">
        <v>80</v>
      </c>
      <c r="BK197" s="141">
        <f t="shared" si="19"/>
        <v>0</v>
      </c>
      <c r="BL197" s="15" t="s">
        <v>294</v>
      </c>
      <c r="BM197" s="140" t="s">
        <v>2704</v>
      </c>
    </row>
    <row r="198" spans="2:65" s="1" customFormat="1" ht="24.2" customHeight="1">
      <c r="B198" s="128"/>
      <c r="C198" s="129" t="s">
        <v>496</v>
      </c>
      <c r="D198" s="129" t="s">
        <v>159</v>
      </c>
      <c r="E198" s="130" t="s">
        <v>2705</v>
      </c>
      <c r="F198" s="131" t="s">
        <v>2706</v>
      </c>
      <c r="G198" s="132" t="s">
        <v>552</v>
      </c>
      <c r="H198" s="176"/>
      <c r="I198" s="134"/>
      <c r="J198" s="135">
        <f t="shared" si="10"/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 t="shared" si="11"/>
        <v>0</v>
      </c>
      <c r="Q198" s="138">
        <v>0</v>
      </c>
      <c r="R198" s="138">
        <f t="shared" si="12"/>
        <v>0</v>
      </c>
      <c r="S198" s="138">
        <v>0</v>
      </c>
      <c r="T198" s="139">
        <f t="shared" si="13"/>
        <v>0</v>
      </c>
      <c r="AR198" s="140" t="s">
        <v>294</v>
      </c>
      <c r="AT198" s="140" t="s">
        <v>159</v>
      </c>
      <c r="AU198" s="140" t="s">
        <v>84</v>
      </c>
      <c r="AY198" s="15" t="s">
        <v>158</v>
      </c>
      <c r="BE198" s="141">
        <f t="shared" si="14"/>
        <v>0</v>
      </c>
      <c r="BF198" s="141">
        <f t="shared" si="15"/>
        <v>0</v>
      </c>
      <c r="BG198" s="141">
        <f t="shared" si="16"/>
        <v>0</v>
      </c>
      <c r="BH198" s="141">
        <f t="shared" si="17"/>
        <v>0</v>
      </c>
      <c r="BI198" s="141">
        <f t="shared" si="18"/>
        <v>0</v>
      </c>
      <c r="BJ198" s="15" t="s">
        <v>80</v>
      </c>
      <c r="BK198" s="141">
        <f t="shared" si="19"/>
        <v>0</v>
      </c>
      <c r="BL198" s="15" t="s">
        <v>294</v>
      </c>
      <c r="BM198" s="140" t="s">
        <v>2707</v>
      </c>
    </row>
    <row r="199" spans="2:65" s="10" customFormat="1" ht="25.9" customHeight="1">
      <c r="B199" s="118"/>
      <c r="D199" s="119" t="s">
        <v>75</v>
      </c>
      <c r="E199" s="120" t="s">
        <v>821</v>
      </c>
      <c r="F199" s="120" t="s">
        <v>822</v>
      </c>
      <c r="I199" s="121"/>
      <c r="J199" s="122">
        <f>BK199</f>
        <v>0</v>
      </c>
      <c r="L199" s="118"/>
      <c r="M199" s="123"/>
      <c r="P199" s="124">
        <f>SUM(P200:P201)</f>
        <v>0</v>
      </c>
      <c r="R199" s="124">
        <f>SUM(R200:R201)</f>
        <v>0</v>
      </c>
      <c r="T199" s="125">
        <f>SUM(T200:T201)</f>
        <v>0</v>
      </c>
      <c r="AR199" s="119" t="s">
        <v>163</v>
      </c>
      <c r="AT199" s="126" t="s">
        <v>75</v>
      </c>
      <c r="AU199" s="126" t="s">
        <v>76</v>
      </c>
      <c r="AY199" s="119" t="s">
        <v>158</v>
      </c>
      <c r="BK199" s="127">
        <f>SUM(BK200:BK201)</f>
        <v>0</v>
      </c>
    </row>
    <row r="200" spans="2:65" s="1" customFormat="1" ht="16.5" customHeight="1">
      <c r="B200" s="128"/>
      <c r="C200" s="129" t="s">
        <v>502</v>
      </c>
      <c r="D200" s="129" t="s">
        <v>159</v>
      </c>
      <c r="E200" s="130" t="s">
        <v>2708</v>
      </c>
      <c r="F200" s="131" t="s">
        <v>2709</v>
      </c>
      <c r="G200" s="132" t="s">
        <v>2710</v>
      </c>
      <c r="H200" s="133">
        <v>48</v>
      </c>
      <c r="I200" s="134"/>
      <c r="J200" s="135">
        <f>ROUND(I200*H200,2)</f>
        <v>0</v>
      </c>
      <c r="K200" s="131" t="s">
        <v>1</v>
      </c>
      <c r="L200" s="30"/>
      <c r="M200" s="136" t="s">
        <v>1</v>
      </c>
      <c r="N200" s="137" t="s">
        <v>41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163</v>
      </c>
      <c r="AT200" s="140" t="s">
        <v>159</v>
      </c>
      <c r="AU200" s="140" t="s">
        <v>80</v>
      </c>
      <c r="AY200" s="15" t="s">
        <v>158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5" t="s">
        <v>80</v>
      </c>
      <c r="BK200" s="141">
        <f>ROUND(I200*H200,2)</f>
        <v>0</v>
      </c>
      <c r="BL200" s="15" t="s">
        <v>163</v>
      </c>
      <c r="BM200" s="140" t="s">
        <v>2711</v>
      </c>
    </row>
    <row r="201" spans="2:65" s="1" customFormat="1" ht="16.5" customHeight="1">
      <c r="B201" s="128"/>
      <c r="C201" s="129" t="s">
        <v>506</v>
      </c>
      <c r="D201" s="129" t="s">
        <v>159</v>
      </c>
      <c r="E201" s="130" t="s">
        <v>2712</v>
      </c>
      <c r="F201" s="131" t="s">
        <v>2713</v>
      </c>
      <c r="G201" s="132" t="s">
        <v>2714</v>
      </c>
      <c r="H201" s="133">
        <v>1</v>
      </c>
      <c r="I201" s="134"/>
      <c r="J201" s="135">
        <f>ROUND(I201*H201,2)</f>
        <v>0</v>
      </c>
      <c r="K201" s="131" t="s">
        <v>1</v>
      </c>
      <c r="L201" s="30"/>
      <c r="M201" s="177" t="s">
        <v>1</v>
      </c>
      <c r="N201" s="178" t="s">
        <v>41</v>
      </c>
      <c r="O201" s="179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140" t="s">
        <v>163</v>
      </c>
      <c r="AT201" s="140" t="s">
        <v>159</v>
      </c>
      <c r="AU201" s="140" t="s">
        <v>80</v>
      </c>
      <c r="AY201" s="15" t="s">
        <v>158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80</v>
      </c>
      <c r="BK201" s="141">
        <f>ROUND(I201*H201,2)</f>
        <v>0</v>
      </c>
      <c r="BL201" s="15" t="s">
        <v>163</v>
      </c>
      <c r="BM201" s="140" t="s">
        <v>2715</v>
      </c>
    </row>
    <row r="202" spans="2:65" s="1" customFormat="1" ht="6.95" customHeight="1">
      <c r="B202" s="42"/>
      <c r="C202" s="43"/>
      <c r="D202" s="43"/>
      <c r="E202" s="43"/>
      <c r="F202" s="43"/>
      <c r="G202" s="43"/>
      <c r="H202" s="43"/>
      <c r="I202" s="43"/>
      <c r="J202" s="43"/>
      <c r="K202" s="43"/>
      <c r="L202" s="30"/>
    </row>
  </sheetData>
  <autoFilter ref="C130:K201" xr:uid="{00000000-0009-0000-0000-00000A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4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123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2716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ROUND(J134,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ROUND((SUM(BE134:BE245)),  2)</f>
        <v>0</v>
      </c>
      <c r="I35" s="94">
        <v>0.21</v>
      </c>
      <c r="J35" s="84">
        <f>ROUND(((SUM(BE134:BE245))*I35),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ROUND((SUM(BF134:BF245)),  2)</f>
        <v>0</v>
      </c>
      <c r="I36" s="94">
        <v>0.12</v>
      </c>
      <c r="J36" s="84">
        <f>ROUND(((SUM(BF134:BF245))*I36),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ROUND((SUM(BG134:BG245)),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ROUND((SUM(BH134:BH245)),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ROUND((SUM(BI134:BI245)),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60 - Zdravotechnika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J134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199</v>
      </c>
      <c r="E99" s="108"/>
      <c r="F99" s="108"/>
      <c r="G99" s="108"/>
      <c r="H99" s="108"/>
      <c r="I99" s="108"/>
      <c r="J99" s="109">
        <f>J135</f>
        <v>0</v>
      </c>
      <c r="L99" s="106"/>
    </row>
    <row r="100" spans="2:47" s="13" customFormat="1" ht="19.899999999999999" customHeight="1">
      <c r="B100" s="160"/>
      <c r="D100" s="161" t="s">
        <v>200</v>
      </c>
      <c r="E100" s="162"/>
      <c r="F100" s="162"/>
      <c r="G100" s="162"/>
      <c r="H100" s="162"/>
      <c r="I100" s="162"/>
      <c r="J100" s="163">
        <f>J136</f>
        <v>0</v>
      </c>
      <c r="L100" s="160"/>
    </row>
    <row r="101" spans="2:47" s="13" customFormat="1" ht="19.899999999999999" customHeight="1">
      <c r="B101" s="160"/>
      <c r="D101" s="161" t="s">
        <v>202</v>
      </c>
      <c r="E101" s="162"/>
      <c r="F101" s="162"/>
      <c r="G101" s="162"/>
      <c r="H101" s="162"/>
      <c r="I101" s="162"/>
      <c r="J101" s="163">
        <f>J149</f>
        <v>0</v>
      </c>
      <c r="L101" s="160"/>
    </row>
    <row r="102" spans="2:47" s="13" customFormat="1" ht="19.899999999999999" customHeight="1">
      <c r="B102" s="160"/>
      <c r="D102" s="161" t="s">
        <v>203</v>
      </c>
      <c r="E102" s="162"/>
      <c r="F102" s="162"/>
      <c r="G102" s="162"/>
      <c r="H102" s="162"/>
      <c r="I102" s="162"/>
      <c r="J102" s="163">
        <f>J152</f>
        <v>0</v>
      </c>
      <c r="L102" s="160"/>
    </row>
    <row r="103" spans="2:47" s="13" customFormat="1" ht="19.899999999999999" customHeight="1">
      <c r="B103" s="160"/>
      <c r="D103" s="161" t="s">
        <v>204</v>
      </c>
      <c r="E103" s="162"/>
      <c r="F103" s="162"/>
      <c r="G103" s="162"/>
      <c r="H103" s="162"/>
      <c r="I103" s="162"/>
      <c r="J103" s="163">
        <f>J155</f>
        <v>0</v>
      </c>
      <c r="L103" s="160"/>
    </row>
    <row r="104" spans="2:47" s="13" customFormat="1" ht="19.899999999999999" customHeight="1">
      <c r="B104" s="160"/>
      <c r="D104" s="161" t="s">
        <v>205</v>
      </c>
      <c r="E104" s="162"/>
      <c r="F104" s="162"/>
      <c r="G104" s="162"/>
      <c r="H104" s="162"/>
      <c r="I104" s="162"/>
      <c r="J104" s="163">
        <f>J161</f>
        <v>0</v>
      </c>
      <c r="L104" s="160"/>
    </row>
    <row r="105" spans="2:47" s="13" customFormat="1" ht="19.899999999999999" customHeight="1">
      <c r="B105" s="160"/>
      <c r="D105" s="161" t="s">
        <v>206</v>
      </c>
      <c r="E105" s="162"/>
      <c r="F105" s="162"/>
      <c r="G105" s="162"/>
      <c r="H105" s="162"/>
      <c r="I105" s="162"/>
      <c r="J105" s="163">
        <f>J167</f>
        <v>0</v>
      </c>
      <c r="L105" s="160"/>
    </row>
    <row r="106" spans="2:47" s="13" customFormat="1" ht="19.899999999999999" customHeight="1">
      <c r="B106" s="160"/>
      <c r="D106" s="161" t="s">
        <v>207</v>
      </c>
      <c r="E106" s="162"/>
      <c r="F106" s="162"/>
      <c r="G106" s="162"/>
      <c r="H106" s="162"/>
      <c r="I106" s="162"/>
      <c r="J106" s="163">
        <f>J173</f>
        <v>0</v>
      </c>
      <c r="L106" s="160"/>
    </row>
    <row r="107" spans="2:47" s="8" customFormat="1" ht="24.95" customHeight="1">
      <c r="B107" s="106"/>
      <c r="D107" s="107" t="s">
        <v>208</v>
      </c>
      <c r="E107" s="108"/>
      <c r="F107" s="108"/>
      <c r="G107" s="108"/>
      <c r="H107" s="108"/>
      <c r="I107" s="108"/>
      <c r="J107" s="109">
        <f>J175</f>
        <v>0</v>
      </c>
      <c r="L107" s="106"/>
    </row>
    <row r="108" spans="2:47" s="13" customFormat="1" ht="19.899999999999999" customHeight="1">
      <c r="B108" s="160"/>
      <c r="D108" s="161" t="s">
        <v>2717</v>
      </c>
      <c r="E108" s="162"/>
      <c r="F108" s="162"/>
      <c r="G108" s="162"/>
      <c r="H108" s="162"/>
      <c r="I108" s="162"/>
      <c r="J108" s="163">
        <f>J176</f>
        <v>0</v>
      </c>
      <c r="L108" s="160"/>
    </row>
    <row r="109" spans="2:47" s="13" customFormat="1" ht="19.899999999999999" customHeight="1">
      <c r="B109" s="160"/>
      <c r="D109" s="161" t="s">
        <v>2387</v>
      </c>
      <c r="E109" s="162"/>
      <c r="F109" s="162"/>
      <c r="G109" s="162"/>
      <c r="H109" s="162"/>
      <c r="I109" s="162"/>
      <c r="J109" s="163">
        <f>J193</f>
        <v>0</v>
      </c>
      <c r="L109" s="160"/>
    </row>
    <row r="110" spans="2:47" s="13" customFormat="1" ht="19.899999999999999" customHeight="1">
      <c r="B110" s="160"/>
      <c r="D110" s="161" t="s">
        <v>2718</v>
      </c>
      <c r="E110" s="162"/>
      <c r="F110" s="162"/>
      <c r="G110" s="162"/>
      <c r="H110" s="162"/>
      <c r="I110" s="162"/>
      <c r="J110" s="163">
        <f>J221</f>
        <v>0</v>
      </c>
      <c r="L110" s="160"/>
    </row>
    <row r="111" spans="2:47" s="13" customFormat="1" ht="19.899999999999999" customHeight="1">
      <c r="B111" s="160"/>
      <c r="D111" s="161" t="s">
        <v>2719</v>
      </c>
      <c r="E111" s="162"/>
      <c r="F111" s="162"/>
      <c r="G111" s="162"/>
      <c r="H111" s="162"/>
      <c r="I111" s="162"/>
      <c r="J111" s="163">
        <f>J241</f>
        <v>0</v>
      </c>
      <c r="L111" s="160"/>
    </row>
    <row r="112" spans="2:47" s="8" customFormat="1" ht="24.95" customHeight="1">
      <c r="B112" s="106"/>
      <c r="D112" s="107" t="s">
        <v>218</v>
      </c>
      <c r="E112" s="108"/>
      <c r="F112" s="108"/>
      <c r="G112" s="108"/>
      <c r="H112" s="108"/>
      <c r="I112" s="108"/>
      <c r="J112" s="109">
        <f>J244</f>
        <v>0</v>
      </c>
      <c r="L112" s="106"/>
    </row>
    <row r="113" spans="2:12" s="1" customFormat="1" ht="21.75" customHeight="1">
      <c r="B113" s="30"/>
      <c r="L113" s="30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0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0"/>
    </row>
    <row r="119" spans="2:12" s="1" customFormat="1" ht="24.95" customHeight="1">
      <c r="B119" s="30"/>
      <c r="C119" s="19" t="s">
        <v>143</v>
      </c>
      <c r="L119" s="30"/>
    </row>
    <row r="120" spans="2:12" s="1" customFormat="1" ht="6.95" customHeight="1">
      <c r="B120" s="30"/>
      <c r="L120" s="30"/>
    </row>
    <row r="121" spans="2:12" s="1" customFormat="1" ht="12" customHeight="1">
      <c r="B121" s="30"/>
      <c r="C121" s="25" t="s">
        <v>16</v>
      </c>
      <c r="L121" s="30"/>
    </row>
    <row r="122" spans="2:12" s="1" customFormat="1" ht="16.5" customHeight="1">
      <c r="B122" s="30"/>
      <c r="E122" s="239" t="str">
        <f>E7</f>
        <v>Stavební úpravy knihovny a IC Města Hranice</v>
      </c>
      <c r="F122" s="240"/>
      <c r="G122" s="240"/>
      <c r="H122" s="240"/>
      <c r="L122" s="30"/>
    </row>
    <row r="123" spans="2:12" ht="12" customHeight="1">
      <c r="B123" s="18"/>
      <c r="C123" s="25" t="s">
        <v>133</v>
      </c>
      <c r="L123" s="18"/>
    </row>
    <row r="124" spans="2:12" s="1" customFormat="1" ht="16.5" customHeight="1">
      <c r="B124" s="30"/>
      <c r="E124" s="239" t="s">
        <v>134</v>
      </c>
      <c r="F124" s="238"/>
      <c r="G124" s="238"/>
      <c r="H124" s="238"/>
      <c r="L124" s="30"/>
    </row>
    <row r="125" spans="2:12" s="1" customFormat="1" ht="12" customHeight="1">
      <c r="B125" s="30"/>
      <c r="C125" s="25" t="s">
        <v>135</v>
      </c>
      <c r="L125" s="30"/>
    </row>
    <row r="126" spans="2:12" s="1" customFormat="1" ht="16.5" customHeight="1">
      <c r="B126" s="30"/>
      <c r="E126" s="234" t="str">
        <f>E11</f>
        <v>60 - Zdravotechnika</v>
      </c>
      <c r="F126" s="238"/>
      <c r="G126" s="238"/>
      <c r="H126" s="238"/>
      <c r="L126" s="30"/>
    </row>
    <row r="127" spans="2:12" s="1" customFormat="1" ht="6.95" customHeight="1">
      <c r="B127" s="30"/>
      <c r="L127" s="30"/>
    </row>
    <row r="128" spans="2:12" s="1" customFormat="1" ht="12" customHeight="1">
      <c r="B128" s="30"/>
      <c r="C128" s="25" t="s">
        <v>20</v>
      </c>
      <c r="F128" s="23" t="str">
        <f>F14</f>
        <v>Hranice</v>
      </c>
      <c r="I128" s="25" t="s">
        <v>22</v>
      </c>
      <c r="J128" s="50" t="str">
        <f>IF(J14="","",J14)</f>
        <v>2. 3. 2024</v>
      </c>
      <c r="L128" s="30"/>
    </row>
    <row r="129" spans="2:65" s="1" customFormat="1" ht="6.95" customHeight="1">
      <c r="B129" s="30"/>
      <c r="L129" s="30"/>
    </row>
    <row r="130" spans="2:65" s="1" customFormat="1" ht="15.2" customHeight="1">
      <c r="B130" s="30"/>
      <c r="C130" s="25" t="s">
        <v>24</v>
      </c>
      <c r="F130" s="23" t="str">
        <f>E17</f>
        <v>Město Hranice u Aše</v>
      </c>
      <c r="I130" s="25" t="s">
        <v>30</v>
      </c>
      <c r="J130" s="28" t="str">
        <f>E23</f>
        <v>ing.Volný Martin</v>
      </c>
      <c r="L130" s="30"/>
    </row>
    <row r="131" spans="2:65" s="1" customFormat="1" ht="15.2" customHeight="1">
      <c r="B131" s="30"/>
      <c r="C131" s="25" t="s">
        <v>28</v>
      </c>
      <c r="F131" s="23" t="str">
        <f>IF(E20="","",E20)</f>
        <v>Vyplň údaj</v>
      </c>
      <c r="I131" s="25" t="s">
        <v>33</v>
      </c>
      <c r="J131" s="28" t="str">
        <f>E26</f>
        <v>Milan Hájek</v>
      </c>
      <c r="L131" s="30"/>
    </row>
    <row r="132" spans="2:65" s="1" customFormat="1" ht="10.35" customHeight="1">
      <c r="B132" s="30"/>
      <c r="L132" s="30"/>
    </row>
    <row r="133" spans="2:65" s="9" customFormat="1" ht="29.25" customHeight="1">
      <c r="B133" s="110"/>
      <c r="C133" s="111" t="s">
        <v>144</v>
      </c>
      <c r="D133" s="112" t="s">
        <v>61</v>
      </c>
      <c r="E133" s="112" t="s">
        <v>57</v>
      </c>
      <c r="F133" s="112" t="s">
        <v>58</v>
      </c>
      <c r="G133" s="112" t="s">
        <v>145</v>
      </c>
      <c r="H133" s="112" t="s">
        <v>146</v>
      </c>
      <c r="I133" s="112" t="s">
        <v>147</v>
      </c>
      <c r="J133" s="112" t="s">
        <v>139</v>
      </c>
      <c r="K133" s="113" t="s">
        <v>148</v>
      </c>
      <c r="L133" s="110"/>
      <c r="M133" s="57" t="s">
        <v>1</v>
      </c>
      <c r="N133" s="58" t="s">
        <v>40</v>
      </c>
      <c r="O133" s="58" t="s">
        <v>149</v>
      </c>
      <c r="P133" s="58" t="s">
        <v>150</v>
      </c>
      <c r="Q133" s="58" t="s">
        <v>151</v>
      </c>
      <c r="R133" s="58" t="s">
        <v>152</v>
      </c>
      <c r="S133" s="58" t="s">
        <v>153</v>
      </c>
      <c r="T133" s="59" t="s">
        <v>154</v>
      </c>
    </row>
    <row r="134" spans="2:65" s="1" customFormat="1" ht="22.9" customHeight="1">
      <c r="B134" s="30"/>
      <c r="C134" s="62" t="s">
        <v>155</v>
      </c>
      <c r="J134" s="114">
        <f>BK134</f>
        <v>0</v>
      </c>
      <c r="L134" s="30"/>
      <c r="M134" s="60"/>
      <c r="N134" s="51"/>
      <c r="O134" s="51"/>
      <c r="P134" s="115">
        <f>P135+P175+P244</f>
        <v>0</v>
      </c>
      <c r="Q134" s="51"/>
      <c r="R134" s="115">
        <f>R135+R175+R244</f>
        <v>26.902872499999997</v>
      </c>
      <c r="S134" s="51"/>
      <c r="T134" s="116">
        <f>T135+T175+T244</f>
        <v>3.1500000000000004</v>
      </c>
      <c r="AT134" s="15" t="s">
        <v>75</v>
      </c>
      <c r="AU134" s="15" t="s">
        <v>141</v>
      </c>
      <c r="BK134" s="117">
        <f>BK135+BK175+BK244</f>
        <v>0</v>
      </c>
    </row>
    <row r="135" spans="2:65" s="10" customFormat="1" ht="25.9" customHeight="1">
      <c r="B135" s="118"/>
      <c r="D135" s="119" t="s">
        <v>75</v>
      </c>
      <c r="E135" s="120" t="s">
        <v>219</v>
      </c>
      <c r="F135" s="120" t="s">
        <v>220</v>
      </c>
      <c r="I135" s="121"/>
      <c r="J135" s="122">
        <f>BK135</f>
        <v>0</v>
      </c>
      <c r="L135" s="118"/>
      <c r="M135" s="123"/>
      <c r="P135" s="124">
        <f>P136+P149+P152+P155+P161+P167+P173</f>
        <v>0</v>
      </c>
      <c r="R135" s="124">
        <f>R136+R149+R152+R155+R161+R167+R173</f>
        <v>25.616612499999999</v>
      </c>
      <c r="T135" s="125">
        <f>T136+T149+T152+T155+T161+T167+T173</f>
        <v>3.1500000000000004</v>
      </c>
      <c r="AR135" s="119" t="s">
        <v>80</v>
      </c>
      <c r="AT135" s="126" t="s">
        <v>75</v>
      </c>
      <c r="AU135" s="126" t="s">
        <v>76</v>
      </c>
      <c r="AY135" s="119" t="s">
        <v>158</v>
      </c>
      <c r="BK135" s="127">
        <f>BK136+BK149+BK152+BK155+BK161+BK167+BK173</f>
        <v>0</v>
      </c>
    </row>
    <row r="136" spans="2:65" s="10" customFormat="1" ht="22.9" customHeight="1">
      <c r="B136" s="118"/>
      <c r="D136" s="119" t="s">
        <v>75</v>
      </c>
      <c r="E136" s="164" t="s">
        <v>80</v>
      </c>
      <c r="F136" s="164" t="s">
        <v>221</v>
      </c>
      <c r="I136" s="121"/>
      <c r="J136" s="165">
        <f>BK136</f>
        <v>0</v>
      </c>
      <c r="L136" s="118"/>
      <c r="M136" s="123"/>
      <c r="P136" s="124">
        <f>SUM(P137:P148)</f>
        <v>0</v>
      </c>
      <c r="R136" s="124">
        <f>SUM(R137:R148)</f>
        <v>24</v>
      </c>
      <c r="T136" s="125">
        <f>SUM(T137:T148)</f>
        <v>0</v>
      </c>
      <c r="AR136" s="119" t="s">
        <v>80</v>
      </c>
      <c r="AT136" s="126" t="s">
        <v>75</v>
      </c>
      <c r="AU136" s="126" t="s">
        <v>80</v>
      </c>
      <c r="AY136" s="119" t="s">
        <v>158</v>
      </c>
      <c r="BK136" s="127">
        <f>SUM(BK137:BK148)</f>
        <v>0</v>
      </c>
    </row>
    <row r="137" spans="2:65" s="1" customFormat="1" ht="33" customHeight="1">
      <c r="B137" s="128"/>
      <c r="C137" s="129" t="s">
        <v>80</v>
      </c>
      <c r="D137" s="129" t="s">
        <v>159</v>
      </c>
      <c r="E137" s="130" t="s">
        <v>228</v>
      </c>
      <c r="F137" s="131" t="s">
        <v>229</v>
      </c>
      <c r="G137" s="132" t="s">
        <v>224</v>
      </c>
      <c r="H137" s="133">
        <v>14</v>
      </c>
      <c r="I137" s="134"/>
      <c r="J137" s="135">
        <f>ROUND(I137*H137,2)</f>
        <v>0</v>
      </c>
      <c r="K137" s="131" t="s">
        <v>225</v>
      </c>
      <c r="L137" s="30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163</v>
      </c>
      <c r="AT137" s="140" t="s">
        <v>159</v>
      </c>
      <c r="AU137" s="140" t="s">
        <v>84</v>
      </c>
      <c r="AY137" s="15" t="s">
        <v>158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80</v>
      </c>
      <c r="BK137" s="141">
        <f>ROUND(I137*H137,2)</f>
        <v>0</v>
      </c>
      <c r="BL137" s="15" t="s">
        <v>163</v>
      </c>
      <c r="BM137" s="140" t="s">
        <v>2720</v>
      </c>
    </row>
    <row r="138" spans="2:65" s="11" customFormat="1">
      <c r="B138" s="142"/>
      <c r="D138" s="143" t="s">
        <v>165</v>
      </c>
      <c r="E138" s="144" t="s">
        <v>1</v>
      </c>
      <c r="F138" s="145" t="s">
        <v>2721</v>
      </c>
      <c r="H138" s="146">
        <v>14</v>
      </c>
      <c r="I138" s="147"/>
      <c r="L138" s="142"/>
      <c r="M138" s="148"/>
      <c r="T138" s="149"/>
      <c r="AT138" s="144" t="s">
        <v>165</v>
      </c>
      <c r="AU138" s="144" t="s">
        <v>84</v>
      </c>
      <c r="AV138" s="11" t="s">
        <v>84</v>
      </c>
      <c r="AW138" s="11" t="s">
        <v>32</v>
      </c>
      <c r="AX138" s="11" t="s">
        <v>80</v>
      </c>
      <c r="AY138" s="144" t="s">
        <v>158</v>
      </c>
    </row>
    <row r="139" spans="2:65" s="1" customFormat="1" ht="33" customHeight="1">
      <c r="B139" s="128"/>
      <c r="C139" s="129" t="s">
        <v>84</v>
      </c>
      <c r="D139" s="129" t="s">
        <v>159</v>
      </c>
      <c r="E139" s="130" t="s">
        <v>236</v>
      </c>
      <c r="F139" s="131" t="s">
        <v>237</v>
      </c>
      <c r="G139" s="132" t="s">
        <v>224</v>
      </c>
      <c r="H139" s="133">
        <v>14</v>
      </c>
      <c r="I139" s="134"/>
      <c r="J139" s="135">
        <f>ROUND(I139*H139,2)</f>
        <v>0</v>
      </c>
      <c r="K139" s="131" t="s">
        <v>225</v>
      </c>
      <c r="L139" s="30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163</v>
      </c>
      <c r="AT139" s="140" t="s">
        <v>159</v>
      </c>
      <c r="AU139" s="140" t="s">
        <v>84</v>
      </c>
      <c r="AY139" s="15" t="s">
        <v>158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80</v>
      </c>
      <c r="BK139" s="141">
        <f>ROUND(I139*H139,2)</f>
        <v>0</v>
      </c>
      <c r="BL139" s="15" t="s">
        <v>163</v>
      </c>
      <c r="BM139" s="140" t="s">
        <v>2722</v>
      </c>
    </row>
    <row r="140" spans="2:65" s="1" customFormat="1" ht="37.9" customHeight="1">
      <c r="B140" s="128"/>
      <c r="C140" s="129" t="s">
        <v>95</v>
      </c>
      <c r="D140" s="129" t="s">
        <v>159</v>
      </c>
      <c r="E140" s="130" t="s">
        <v>2723</v>
      </c>
      <c r="F140" s="131" t="s">
        <v>2724</v>
      </c>
      <c r="G140" s="132" t="s">
        <v>224</v>
      </c>
      <c r="H140" s="133">
        <v>14</v>
      </c>
      <c r="I140" s="134"/>
      <c r="J140" s="135">
        <f>ROUND(I140*H140,2)</f>
        <v>0</v>
      </c>
      <c r="K140" s="131" t="s">
        <v>225</v>
      </c>
      <c r="L140" s="30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163</v>
      </c>
      <c r="AT140" s="140" t="s">
        <v>159</v>
      </c>
      <c r="AU140" s="140" t="s">
        <v>84</v>
      </c>
      <c r="AY140" s="15" t="s">
        <v>158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80</v>
      </c>
      <c r="BK140" s="141">
        <f>ROUND(I140*H140,2)</f>
        <v>0</v>
      </c>
      <c r="BL140" s="15" t="s">
        <v>163</v>
      </c>
      <c r="BM140" s="140" t="s">
        <v>2725</v>
      </c>
    </row>
    <row r="141" spans="2:65" s="1" customFormat="1" ht="37.9" customHeight="1">
      <c r="B141" s="128"/>
      <c r="C141" s="129" t="s">
        <v>163</v>
      </c>
      <c r="D141" s="129" t="s">
        <v>159</v>
      </c>
      <c r="E141" s="130" t="s">
        <v>242</v>
      </c>
      <c r="F141" s="131" t="s">
        <v>243</v>
      </c>
      <c r="G141" s="132" t="s">
        <v>224</v>
      </c>
      <c r="H141" s="133">
        <v>14</v>
      </c>
      <c r="I141" s="134"/>
      <c r="J141" s="135">
        <f>ROUND(I141*H141,2)</f>
        <v>0</v>
      </c>
      <c r="K141" s="131" t="s">
        <v>225</v>
      </c>
      <c r="L141" s="30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163</v>
      </c>
      <c r="AT141" s="140" t="s">
        <v>159</v>
      </c>
      <c r="AU141" s="140" t="s">
        <v>84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163</v>
      </c>
      <c r="BM141" s="140" t="s">
        <v>2726</v>
      </c>
    </row>
    <row r="142" spans="2:65" s="1" customFormat="1" ht="24.2" customHeight="1">
      <c r="B142" s="128"/>
      <c r="C142" s="129" t="s">
        <v>157</v>
      </c>
      <c r="D142" s="129" t="s">
        <v>159</v>
      </c>
      <c r="E142" s="130" t="s">
        <v>2727</v>
      </c>
      <c r="F142" s="131" t="s">
        <v>2728</v>
      </c>
      <c r="G142" s="132" t="s">
        <v>248</v>
      </c>
      <c r="H142" s="133">
        <v>28</v>
      </c>
      <c r="I142" s="134"/>
      <c r="J142" s="135">
        <f>ROUND(I142*H142,2)</f>
        <v>0</v>
      </c>
      <c r="K142" s="131" t="s">
        <v>225</v>
      </c>
      <c r="L142" s="30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163</v>
      </c>
      <c r="AT142" s="140" t="s">
        <v>159</v>
      </c>
      <c r="AU142" s="140" t="s">
        <v>84</v>
      </c>
      <c r="AY142" s="15" t="s">
        <v>158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80</v>
      </c>
      <c r="BK142" s="141">
        <f>ROUND(I142*H142,2)</f>
        <v>0</v>
      </c>
      <c r="BL142" s="15" t="s">
        <v>163</v>
      </c>
      <c r="BM142" s="140" t="s">
        <v>2729</v>
      </c>
    </row>
    <row r="143" spans="2:65" s="11" customFormat="1">
      <c r="B143" s="142"/>
      <c r="D143" s="143" t="s">
        <v>165</v>
      </c>
      <c r="F143" s="145" t="s">
        <v>2730</v>
      </c>
      <c r="H143" s="146">
        <v>28</v>
      </c>
      <c r="I143" s="147"/>
      <c r="L143" s="142"/>
      <c r="M143" s="148"/>
      <c r="T143" s="149"/>
      <c r="AT143" s="144" t="s">
        <v>165</v>
      </c>
      <c r="AU143" s="144" t="s">
        <v>84</v>
      </c>
      <c r="AV143" s="11" t="s">
        <v>84</v>
      </c>
      <c r="AW143" s="11" t="s">
        <v>3</v>
      </c>
      <c r="AX143" s="11" t="s">
        <v>80</v>
      </c>
      <c r="AY143" s="144" t="s">
        <v>158</v>
      </c>
    </row>
    <row r="144" spans="2:65" s="1" customFormat="1" ht="16.5" customHeight="1">
      <c r="B144" s="128"/>
      <c r="C144" s="129" t="s">
        <v>180</v>
      </c>
      <c r="D144" s="129" t="s">
        <v>159</v>
      </c>
      <c r="E144" s="130" t="s">
        <v>251</v>
      </c>
      <c r="F144" s="131" t="s">
        <v>252</v>
      </c>
      <c r="G144" s="132" t="s">
        <v>224</v>
      </c>
      <c r="H144" s="133">
        <v>14</v>
      </c>
      <c r="I144" s="134"/>
      <c r="J144" s="135">
        <f>ROUND(I144*H144,2)</f>
        <v>0</v>
      </c>
      <c r="K144" s="131" t="s">
        <v>225</v>
      </c>
      <c r="L144" s="30"/>
      <c r="M144" s="136" t="s">
        <v>1</v>
      </c>
      <c r="N144" s="137" t="s">
        <v>41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163</v>
      </c>
      <c r="AT144" s="140" t="s">
        <v>159</v>
      </c>
      <c r="AU144" s="140" t="s">
        <v>84</v>
      </c>
      <c r="AY144" s="15" t="s">
        <v>158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80</v>
      </c>
      <c r="BK144" s="141">
        <f>ROUND(I144*H144,2)</f>
        <v>0</v>
      </c>
      <c r="BL144" s="15" t="s">
        <v>163</v>
      </c>
      <c r="BM144" s="140" t="s">
        <v>2731</v>
      </c>
    </row>
    <row r="145" spans="2:65" s="1" customFormat="1" ht="24.2" customHeight="1">
      <c r="B145" s="128"/>
      <c r="C145" s="129" t="s">
        <v>184</v>
      </c>
      <c r="D145" s="129" t="s">
        <v>159</v>
      </c>
      <c r="E145" s="130" t="s">
        <v>2411</v>
      </c>
      <c r="F145" s="131" t="s">
        <v>2412</v>
      </c>
      <c r="G145" s="132" t="s">
        <v>224</v>
      </c>
      <c r="H145" s="133">
        <v>12</v>
      </c>
      <c r="I145" s="134"/>
      <c r="J145" s="135">
        <f>ROUND(I145*H145,2)</f>
        <v>0</v>
      </c>
      <c r="K145" s="131" t="s">
        <v>225</v>
      </c>
      <c r="L145" s="30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163</v>
      </c>
      <c r="AT145" s="140" t="s">
        <v>159</v>
      </c>
      <c r="AU145" s="140" t="s">
        <v>84</v>
      </c>
      <c r="AY145" s="15" t="s">
        <v>158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80</v>
      </c>
      <c r="BK145" s="141">
        <f>ROUND(I145*H145,2)</f>
        <v>0</v>
      </c>
      <c r="BL145" s="15" t="s">
        <v>163</v>
      </c>
      <c r="BM145" s="140" t="s">
        <v>2732</v>
      </c>
    </row>
    <row r="146" spans="2:65" s="11" customFormat="1">
      <c r="B146" s="142"/>
      <c r="D146" s="143" t="s">
        <v>165</v>
      </c>
      <c r="E146" s="144" t="s">
        <v>1</v>
      </c>
      <c r="F146" s="145" t="s">
        <v>2733</v>
      </c>
      <c r="H146" s="146">
        <v>12</v>
      </c>
      <c r="I146" s="147"/>
      <c r="L146" s="142"/>
      <c r="M146" s="148"/>
      <c r="T146" s="149"/>
      <c r="AT146" s="144" t="s">
        <v>165</v>
      </c>
      <c r="AU146" s="144" t="s">
        <v>84</v>
      </c>
      <c r="AV146" s="11" t="s">
        <v>84</v>
      </c>
      <c r="AW146" s="11" t="s">
        <v>32</v>
      </c>
      <c r="AX146" s="11" t="s">
        <v>80</v>
      </c>
      <c r="AY146" s="144" t="s">
        <v>158</v>
      </c>
    </row>
    <row r="147" spans="2:65" s="1" customFormat="1" ht="16.5" customHeight="1">
      <c r="B147" s="128"/>
      <c r="C147" s="166" t="s">
        <v>188</v>
      </c>
      <c r="D147" s="166" t="s">
        <v>544</v>
      </c>
      <c r="E147" s="167" t="s">
        <v>1465</v>
      </c>
      <c r="F147" s="168" t="s">
        <v>1466</v>
      </c>
      <c r="G147" s="169" t="s">
        <v>248</v>
      </c>
      <c r="H147" s="170">
        <v>24</v>
      </c>
      <c r="I147" s="171"/>
      <c r="J147" s="172">
        <f>ROUND(I147*H147,2)</f>
        <v>0</v>
      </c>
      <c r="K147" s="168" t="s">
        <v>225</v>
      </c>
      <c r="L147" s="173"/>
      <c r="M147" s="174" t="s">
        <v>1</v>
      </c>
      <c r="N147" s="175" t="s">
        <v>41</v>
      </c>
      <c r="P147" s="138">
        <f>O147*H147</f>
        <v>0</v>
      </c>
      <c r="Q147" s="138">
        <v>1</v>
      </c>
      <c r="R147" s="138">
        <f>Q147*H147</f>
        <v>24</v>
      </c>
      <c r="S147" s="138">
        <v>0</v>
      </c>
      <c r="T147" s="139">
        <f>S147*H147</f>
        <v>0</v>
      </c>
      <c r="AR147" s="140" t="s">
        <v>188</v>
      </c>
      <c r="AT147" s="140" t="s">
        <v>544</v>
      </c>
      <c r="AU147" s="140" t="s">
        <v>84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163</v>
      </c>
      <c r="BM147" s="140" t="s">
        <v>2734</v>
      </c>
    </row>
    <row r="148" spans="2:65" s="11" customFormat="1">
      <c r="B148" s="142"/>
      <c r="D148" s="143" t="s">
        <v>165</v>
      </c>
      <c r="F148" s="145" t="s">
        <v>2735</v>
      </c>
      <c r="H148" s="146">
        <v>24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</v>
      </c>
      <c r="AX148" s="11" t="s">
        <v>80</v>
      </c>
      <c r="AY148" s="144" t="s">
        <v>158</v>
      </c>
    </row>
    <row r="149" spans="2:65" s="10" customFormat="1" ht="22.9" customHeight="1">
      <c r="B149" s="118"/>
      <c r="D149" s="119" t="s">
        <v>75</v>
      </c>
      <c r="E149" s="164" t="s">
        <v>95</v>
      </c>
      <c r="F149" s="164" t="s">
        <v>299</v>
      </c>
      <c r="I149" s="121"/>
      <c r="J149" s="165">
        <f>BK149</f>
        <v>0</v>
      </c>
      <c r="L149" s="118"/>
      <c r="M149" s="123"/>
      <c r="P149" s="124">
        <f>SUM(P150:P151)</f>
        <v>0</v>
      </c>
      <c r="R149" s="124">
        <f>SUM(R150:R151)</f>
        <v>0.83261249999999998</v>
      </c>
      <c r="T149" s="125">
        <f>SUM(T150:T151)</f>
        <v>0</v>
      </c>
      <c r="AR149" s="119" t="s">
        <v>80</v>
      </c>
      <c r="AT149" s="126" t="s">
        <v>75</v>
      </c>
      <c r="AU149" s="126" t="s">
        <v>80</v>
      </c>
      <c r="AY149" s="119" t="s">
        <v>158</v>
      </c>
      <c r="BK149" s="127">
        <f>SUM(BK150:BK151)</f>
        <v>0</v>
      </c>
    </row>
    <row r="150" spans="2:65" s="1" customFormat="1" ht="24.2" customHeight="1">
      <c r="B150" s="128"/>
      <c r="C150" s="129" t="s">
        <v>192</v>
      </c>
      <c r="D150" s="129" t="s">
        <v>159</v>
      </c>
      <c r="E150" s="130" t="s">
        <v>2736</v>
      </c>
      <c r="F150" s="131" t="s">
        <v>2737</v>
      </c>
      <c r="G150" s="132" t="s">
        <v>256</v>
      </c>
      <c r="H150" s="133">
        <v>6.75</v>
      </c>
      <c r="I150" s="134"/>
      <c r="J150" s="135">
        <f>ROUND(I150*H150,2)</f>
        <v>0</v>
      </c>
      <c r="K150" s="131" t="s">
        <v>225</v>
      </c>
      <c r="L150" s="30"/>
      <c r="M150" s="136" t="s">
        <v>1</v>
      </c>
      <c r="N150" s="137" t="s">
        <v>41</v>
      </c>
      <c r="P150" s="138">
        <f>O150*H150</f>
        <v>0</v>
      </c>
      <c r="Q150" s="138">
        <v>0.12335</v>
      </c>
      <c r="R150" s="138">
        <f>Q150*H150</f>
        <v>0.83261249999999998</v>
      </c>
      <c r="S150" s="138">
        <v>0</v>
      </c>
      <c r="T150" s="139">
        <f>S150*H150</f>
        <v>0</v>
      </c>
      <c r="AR150" s="140" t="s">
        <v>163</v>
      </c>
      <c r="AT150" s="140" t="s">
        <v>159</v>
      </c>
      <c r="AU150" s="140" t="s">
        <v>84</v>
      </c>
      <c r="AY150" s="15" t="s">
        <v>158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5" t="s">
        <v>80</v>
      </c>
      <c r="BK150" s="141">
        <f>ROUND(I150*H150,2)</f>
        <v>0</v>
      </c>
      <c r="BL150" s="15" t="s">
        <v>163</v>
      </c>
      <c r="BM150" s="140" t="s">
        <v>2738</v>
      </c>
    </row>
    <row r="151" spans="2:65" s="11" customFormat="1">
      <c r="B151" s="142"/>
      <c r="D151" s="143" t="s">
        <v>165</v>
      </c>
      <c r="E151" s="144" t="s">
        <v>1</v>
      </c>
      <c r="F151" s="145" t="s">
        <v>2739</v>
      </c>
      <c r="H151" s="146">
        <v>6.75</v>
      </c>
      <c r="I151" s="147"/>
      <c r="L151" s="142"/>
      <c r="M151" s="148"/>
      <c r="T151" s="149"/>
      <c r="AT151" s="144" t="s">
        <v>165</v>
      </c>
      <c r="AU151" s="144" t="s">
        <v>84</v>
      </c>
      <c r="AV151" s="11" t="s">
        <v>84</v>
      </c>
      <c r="AW151" s="11" t="s">
        <v>32</v>
      </c>
      <c r="AX151" s="11" t="s">
        <v>80</v>
      </c>
      <c r="AY151" s="144" t="s">
        <v>158</v>
      </c>
    </row>
    <row r="152" spans="2:65" s="10" customFormat="1" ht="22.9" customHeight="1">
      <c r="B152" s="118"/>
      <c r="D152" s="119" t="s">
        <v>75</v>
      </c>
      <c r="E152" s="164" t="s">
        <v>163</v>
      </c>
      <c r="F152" s="164" t="s">
        <v>370</v>
      </c>
      <c r="I152" s="121"/>
      <c r="J152" s="165">
        <f>BK152</f>
        <v>0</v>
      </c>
      <c r="L152" s="118"/>
      <c r="M152" s="123"/>
      <c r="P152" s="124">
        <f>SUM(P153:P154)</f>
        <v>0</v>
      </c>
      <c r="R152" s="124">
        <f>SUM(R153:R154)</f>
        <v>0</v>
      </c>
      <c r="T152" s="125">
        <f>SUM(T153:T154)</f>
        <v>0</v>
      </c>
      <c r="AR152" s="119" t="s">
        <v>80</v>
      </c>
      <c r="AT152" s="126" t="s">
        <v>75</v>
      </c>
      <c r="AU152" s="126" t="s">
        <v>80</v>
      </c>
      <c r="AY152" s="119" t="s">
        <v>158</v>
      </c>
      <c r="BK152" s="127">
        <f>SUM(BK153:BK154)</f>
        <v>0</v>
      </c>
    </row>
    <row r="153" spans="2:65" s="1" customFormat="1" ht="24.2" customHeight="1">
      <c r="B153" s="128"/>
      <c r="C153" s="129" t="s">
        <v>90</v>
      </c>
      <c r="D153" s="129" t="s">
        <v>159</v>
      </c>
      <c r="E153" s="130" t="s">
        <v>2422</v>
      </c>
      <c r="F153" s="131" t="s">
        <v>2423</v>
      </c>
      <c r="G153" s="132" t="s">
        <v>224</v>
      </c>
      <c r="H153" s="133">
        <v>2</v>
      </c>
      <c r="I153" s="134"/>
      <c r="J153" s="135">
        <f>ROUND(I153*H153,2)</f>
        <v>0</v>
      </c>
      <c r="K153" s="131" t="s">
        <v>225</v>
      </c>
      <c r="L153" s="30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163</v>
      </c>
      <c r="AT153" s="140" t="s">
        <v>159</v>
      </c>
      <c r="AU153" s="140" t="s">
        <v>84</v>
      </c>
      <c r="AY153" s="15" t="s">
        <v>158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80</v>
      </c>
      <c r="BK153" s="141">
        <f>ROUND(I153*H153,2)</f>
        <v>0</v>
      </c>
      <c r="BL153" s="15" t="s">
        <v>163</v>
      </c>
      <c r="BM153" s="140" t="s">
        <v>2740</v>
      </c>
    </row>
    <row r="154" spans="2:65" s="11" customFormat="1">
      <c r="B154" s="142"/>
      <c r="D154" s="143" t="s">
        <v>165</v>
      </c>
      <c r="E154" s="144" t="s">
        <v>1</v>
      </c>
      <c r="F154" s="145" t="s">
        <v>2741</v>
      </c>
      <c r="H154" s="146">
        <v>2</v>
      </c>
      <c r="I154" s="147"/>
      <c r="L154" s="142"/>
      <c r="M154" s="148"/>
      <c r="T154" s="149"/>
      <c r="AT154" s="144" t="s">
        <v>165</v>
      </c>
      <c r="AU154" s="144" t="s">
        <v>84</v>
      </c>
      <c r="AV154" s="11" t="s">
        <v>84</v>
      </c>
      <c r="AW154" s="11" t="s">
        <v>32</v>
      </c>
      <c r="AX154" s="11" t="s">
        <v>80</v>
      </c>
      <c r="AY154" s="144" t="s">
        <v>158</v>
      </c>
    </row>
    <row r="155" spans="2:65" s="10" customFormat="1" ht="22.9" customHeight="1">
      <c r="B155" s="118"/>
      <c r="D155" s="119" t="s">
        <v>75</v>
      </c>
      <c r="E155" s="164" t="s">
        <v>180</v>
      </c>
      <c r="F155" s="164" t="s">
        <v>376</v>
      </c>
      <c r="I155" s="121"/>
      <c r="J155" s="165">
        <f>BK155</f>
        <v>0</v>
      </c>
      <c r="L155" s="118"/>
      <c r="M155" s="123"/>
      <c r="P155" s="124">
        <f>SUM(P156:P160)</f>
        <v>0</v>
      </c>
      <c r="R155" s="124">
        <f>SUM(R156:R160)</f>
        <v>0.78400000000000003</v>
      </c>
      <c r="T155" s="125">
        <f>SUM(T156:T160)</f>
        <v>0</v>
      </c>
      <c r="AR155" s="119" t="s">
        <v>80</v>
      </c>
      <c r="AT155" s="126" t="s">
        <v>75</v>
      </c>
      <c r="AU155" s="126" t="s">
        <v>80</v>
      </c>
      <c r="AY155" s="119" t="s">
        <v>158</v>
      </c>
      <c r="BK155" s="127">
        <f>SUM(BK156:BK160)</f>
        <v>0</v>
      </c>
    </row>
    <row r="156" spans="2:65" s="1" customFormat="1" ht="21.75" customHeight="1">
      <c r="B156" s="128"/>
      <c r="C156" s="129" t="s">
        <v>267</v>
      </c>
      <c r="D156" s="129" t="s">
        <v>159</v>
      </c>
      <c r="E156" s="130" t="s">
        <v>2542</v>
      </c>
      <c r="F156" s="131" t="s">
        <v>2543</v>
      </c>
      <c r="G156" s="132" t="s">
        <v>256</v>
      </c>
      <c r="H156" s="133">
        <v>14</v>
      </c>
      <c r="I156" s="134"/>
      <c r="J156" s="135">
        <f>ROUND(I156*H156,2)</f>
        <v>0</v>
      </c>
      <c r="K156" s="131" t="s">
        <v>225</v>
      </c>
      <c r="L156" s="30"/>
      <c r="M156" s="136" t="s">
        <v>1</v>
      </c>
      <c r="N156" s="137" t="s">
        <v>41</v>
      </c>
      <c r="P156" s="138">
        <f>O156*H156</f>
        <v>0</v>
      </c>
      <c r="Q156" s="138">
        <v>5.6000000000000001E-2</v>
      </c>
      <c r="R156" s="138">
        <f>Q156*H156</f>
        <v>0.78400000000000003</v>
      </c>
      <c r="S156" s="138">
        <v>0</v>
      </c>
      <c r="T156" s="139">
        <f>S156*H156</f>
        <v>0</v>
      </c>
      <c r="AR156" s="140" t="s">
        <v>163</v>
      </c>
      <c r="AT156" s="140" t="s">
        <v>159</v>
      </c>
      <c r="AU156" s="140" t="s">
        <v>84</v>
      </c>
      <c r="AY156" s="15" t="s">
        <v>158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80</v>
      </c>
      <c r="BK156" s="141">
        <f>ROUND(I156*H156,2)</f>
        <v>0</v>
      </c>
      <c r="BL156" s="15" t="s">
        <v>163</v>
      </c>
      <c r="BM156" s="140" t="s">
        <v>2742</v>
      </c>
    </row>
    <row r="157" spans="2:65" s="11" customFormat="1">
      <c r="B157" s="142"/>
      <c r="D157" s="143" t="s">
        <v>165</v>
      </c>
      <c r="E157" s="144" t="s">
        <v>1</v>
      </c>
      <c r="F157" s="145" t="s">
        <v>2743</v>
      </c>
      <c r="H157" s="146">
        <v>6</v>
      </c>
      <c r="I157" s="147"/>
      <c r="L157" s="142"/>
      <c r="M157" s="148"/>
      <c r="T157" s="149"/>
      <c r="AT157" s="144" t="s">
        <v>165</v>
      </c>
      <c r="AU157" s="144" t="s">
        <v>84</v>
      </c>
      <c r="AV157" s="11" t="s">
        <v>84</v>
      </c>
      <c r="AW157" s="11" t="s">
        <v>32</v>
      </c>
      <c r="AX157" s="11" t="s">
        <v>76</v>
      </c>
      <c r="AY157" s="144" t="s">
        <v>158</v>
      </c>
    </row>
    <row r="158" spans="2:65" s="11" customFormat="1">
      <c r="B158" s="142"/>
      <c r="D158" s="143" t="s">
        <v>165</v>
      </c>
      <c r="E158" s="144" t="s">
        <v>1</v>
      </c>
      <c r="F158" s="145" t="s">
        <v>2744</v>
      </c>
      <c r="H158" s="146">
        <v>1</v>
      </c>
      <c r="I158" s="147"/>
      <c r="L158" s="142"/>
      <c r="M158" s="148"/>
      <c r="T158" s="149"/>
      <c r="AT158" s="144" t="s">
        <v>165</v>
      </c>
      <c r="AU158" s="144" t="s">
        <v>84</v>
      </c>
      <c r="AV158" s="11" t="s">
        <v>84</v>
      </c>
      <c r="AW158" s="11" t="s">
        <v>32</v>
      </c>
      <c r="AX158" s="11" t="s">
        <v>76</v>
      </c>
      <c r="AY158" s="144" t="s">
        <v>158</v>
      </c>
    </row>
    <row r="159" spans="2:65" s="11" customFormat="1">
      <c r="B159" s="142"/>
      <c r="D159" s="143" t="s">
        <v>165</v>
      </c>
      <c r="E159" s="144" t="s">
        <v>1</v>
      </c>
      <c r="F159" s="145" t="s">
        <v>2745</v>
      </c>
      <c r="H159" s="146">
        <v>1.4</v>
      </c>
      <c r="I159" s="147"/>
      <c r="L159" s="142"/>
      <c r="M159" s="148"/>
      <c r="T159" s="149"/>
      <c r="AT159" s="144" t="s">
        <v>165</v>
      </c>
      <c r="AU159" s="144" t="s">
        <v>84</v>
      </c>
      <c r="AV159" s="11" t="s">
        <v>84</v>
      </c>
      <c r="AW159" s="11" t="s">
        <v>32</v>
      </c>
      <c r="AX159" s="11" t="s">
        <v>76</v>
      </c>
      <c r="AY159" s="144" t="s">
        <v>158</v>
      </c>
    </row>
    <row r="160" spans="2:65" s="11" customFormat="1">
      <c r="B160" s="142"/>
      <c r="D160" s="143" t="s">
        <v>165</v>
      </c>
      <c r="E160" s="144" t="s">
        <v>1</v>
      </c>
      <c r="F160" s="145" t="s">
        <v>2746</v>
      </c>
      <c r="H160" s="146">
        <v>5.6</v>
      </c>
      <c r="I160" s="147"/>
      <c r="L160" s="142"/>
      <c r="M160" s="148"/>
      <c r="T160" s="149"/>
      <c r="AT160" s="144" t="s">
        <v>165</v>
      </c>
      <c r="AU160" s="144" t="s">
        <v>84</v>
      </c>
      <c r="AV160" s="11" t="s">
        <v>84</v>
      </c>
      <c r="AW160" s="11" t="s">
        <v>32</v>
      </c>
      <c r="AX160" s="11" t="s">
        <v>76</v>
      </c>
      <c r="AY160" s="144" t="s">
        <v>158</v>
      </c>
    </row>
    <row r="161" spans="2:65" s="10" customFormat="1" ht="22.9" customHeight="1">
      <c r="B161" s="118"/>
      <c r="D161" s="119" t="s">
        <v>75</v>
      </c>
      <c r="E161" s="164" t="s">
        <v>192</v>
      </c>
      <c r="F161" s="164" t="s">
        <v>441</v>
      </c>
      <c r="I161" s="121"/>
      <c r="J161" s="165">
        <f>BK161</f>
        <v>0</v>
      </c>
      <c r="L161" s="118"/>
      <c r="M161" s="123"/>
      <c r="P161" s="124">
        <f>SUM(P162:P166)</f>
        <v>0</v>
      </c>
      <c r="R161" s="124">
        <f>SUM(R162:R166)</f>
        <v>0</v>
      </c>
      <c r="T161" s="125">
        <f>SUM(T162:T166)</f>
        <v>3.1500000000000004</v>
      </c>
      <c r="AR161" s="119" t="s">
        <v>80</v>
      </c>
      <c r="AT161" s="126" t="s">
        <v>75</v>
      </c>
      <c r="AU161" s="126" t="s">
        <v>80</v>
      </c>
      <c r="AY161" s="119" t="s">
        <v>158</v>
      </c>
      <c r="BK161" s="127">
        <f>SUM(BK162:BK166)</f>
        <v>0</v>
      </c>
    </row>
    <row r="162" spans="2:65" s="1" customFormat="1" ht="24.2" customHeight="1">
      <c r="B162" s="128"/>
      <c r="C162" s="129" t="s">
        <v>8</v>
      </c>
      <c r="D162" s="129" t="s">
        <v>159</v>
      </c>
      <c r="E162" s="130" t="s">
        <v>2747</v>
      </c>
      <c r="F162" s="131" t="s">
        <v>2748</v>
      </c>
      <c r="G162" s="132" t="s">
        <v>352</v>
      </c>
      <c r="H162" s="133">
        <v>80</v>
      </c>
      <c r="I162" s="134"/>
      <c r="J162" s="135">
        <f>ROUND(I162*H162,2)</f>
        <v>0</v>
      </c>
      <c r="K162" s="131" t="s">
        <v>225</v>
      </c>
      <c r="L162" s="30"/>
      <c r="M162" s="136" t="s">
        <v>1</v>
      </c>
      <c r="N162" s="137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5.0000000000000001E-3</v>
      </c>
      <c r="T162" s="139">
        <f>S162*H162</f>
        <v>0.4</v>
      </c>
      <c r="AR162" s="140" t="s">
        <v>163</v>
      </c>
      <c r="AT162" s="140" t="s">
        <v>159</v>
      </c>
      <c r="AU162" s="140" t="s">
        <v>84</v>
      </c>
      <c r="AY162" s="15" t="s">
        <v>158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5" t="s">
        <v>80</v>
      </c>
      <c r="BK162" s="141">
        <f>ROUND(I162*H162,2)</f>
        <v>0</v>
      </c>
      <c r="BL162" s="15" t="s">
        <v>163</v>
      </c>
      <c r="BM162" s="140" t="s">
        <v>2749</v>
      </c>
    </row>
    <row r="163" spans="2:65" s="1" customFormat="1" ht="33" customHeight="1">
      <c r="B163" s="128"/>
      <c r="C163" s="129" t="s">
        <v>278</v>
      </c>
      <c r="D163" s="129" t="s">
        <v>159</v>
      </c>
      <c r="E163" s="130" t="s">
        <v>2750</v>
      </c>
      <c r="F163" s="131" t="s">
        <v>2751</v>
      </c>
      <c r="G163" s="132" t="s">
        <v>352</v>
      </c>
      <c r="H163" s="133">
        <v>20</v>
      </c>
      <c r="I163" s="134"/>
      <c r="J163" s="135">
        <f>ROUND(I163*H163,2)</f>
        <v>0</v>
      </c>
      <c r="K163" s="131" t="s">
        <v>225</v>
      </c>
      <c r="L163" s="30"/>
      <c r="M163" s="136" t="s">
        <v>1</v>
      </c>
      <c r="N163" s="137" t="s">
        <v>41</v>
      </c>
      <c r="P163" s="138">
        <f>O163*H163</f>
        <v>0</v>
      </c>
      <c r="Q163" s="138">
        <v>0</v>
      </c>
      <c r="R163" s="138">
        <f>Q163*H163</f>
        <v>0</v>
      </c>
      <c r="S163" s="138">
        <v>7.0000000000000001E-3</v>
      </c>
      <c r="T163" s="139">
        <f>S163*H163</f>
        <v>0.14000000000000001</v>
      </c>
      <c r="AR163" s="140" t="s">
        <v>163</v>
      </c>
      <c r="AT163" s="140" t="s">
        <v>159</v>
      </c>
      <c r="AU163" s="140" t="s">
        <v>84</v>
      </c>
      <c r="AY163" s="15" t="s">
        <v>158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80</v>
      </c>
      <c r="BK163" s="141">
        <f>ROUND(I163*H163,2)</f>
        <v>0</v>
      </c>
      <c r="BL163" s="15" t="s">
        <v>163</v>
      </c>
      <c r="BM163" s="140" t="s">
        <v>2752</v>
      </c>
    </row>
    <row r="164" spans="2:65" s="1" customFormat="1" ht="33" customHeight="1">
      <c r="B164" s="128"/>
      <c r="C164" s="129" t="s">
        <v>284</v>
      </c>
      <c r="D164" s="129" t="s">
        <v>159</v>
      </c>
      <c r="E164" s="130" t="s">
        <v>2753</v>
      </c>
      <c r="F164" s="131" t="s">
        <v>2754</v>
      </c>
      <c r="G164" s="132" t="s">
        <v>352</v>
      </c>
      <c r="H164" s="133">
        <v>10</v>
      </c>
      <c r="I164" s="134"/>
      <c r="J164" s="135">
        <f>ROUND(I164*H164,2)</f>
        <v>0</v>
      </c>
      <c r="K164" s="131" t="s">
        <v>225</v>
      </c>
      <c r="L164" s="30"/>
      <c r="M164" s="136" t="s">
        <v>1</v>
      </c>
      <c r="N164" s="137" t="s">
        <v>41</v>
      </c>
      <c r="P164" s="138">
        <f>O164*H164</f>
        <v>0</v>
      </c>
      <c r="Q164" s="138">
        <v>0</v>
      </c>
      <c r="R164" s="138">
        <f>Q164*H164</f>
        <v>0</v>
      </c>
      <c r="S164" s="138">
        <v>1.4999999999999999E-2</v>
      </c>
      <c r="T164" s="139">
        <f>S164*H164</f>
        <v>0.15</v>
      </c>
      <c r="AR164" s="140" t="s">
        <v>163</v>
      </c>
      <c r="AT164" s="140" t="s">
        <v>159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163</v>
      </c>
      <c r="BM164" s="140" t="s">
        <v>2755</v>
      </c>
    </row>
    <row r="165" spans="2:65" s="1" customFormat="1" ht="33" customHeight="1">
      <c r="B165" s="128"/>
      <c r="C165" s="129" t="s">
        <v>290</v>
      </c>
      <c r="D165" s="129" t="s">
        <v>159</v>
      </c>
      <c r="E165" s="130" t="s">
        <v>2756</v>
      </c>
      <c r="F165" s="131" t="s">
        <v>2757</v>
      </c>
      <c r="G165" s="132" t="s">
        <v>352</v>
      </c>
      <c r="H165" s="133">
        <v>30</v>
      </c>
      <c r="I165" s="134"/>
      <c r="J165" s="135">
        <f>ROUND(I165*H165,2)</f>
        <v>0</v>
      </c>
      <c r="K165" s="131" t="s">
        <v>225</v>
      </c>
      <c r="L165" s="30"/>
      <c r="M165" s="136" t="s">
        <v>1</v>
      </c>
      <c r="N165" s="137" t="s">
        <v>41</v>
      </c>
      <c r="P165" s="138">
        <f>O165*H165</f>
        <v>0</v>
      </c>
      <c r="Q165" s="138">
        <v>0</v>
      </c>
      <c r="R165" s="138">
        <f>Q165*H165</f>
        <v>0</v>
      </c>
      <c r="S165" s="138">
        <v>3.1E-2</v>
      </c>
      <c r="T165" s="139">
        <f>S165*H165</f>
        <v>0.92999999999999994</v>
      </c>
      <c r="AR165" s="140" t="s">
        <v>163</v>
      </c>
      <c r="AT165" s="140" t="s">
        <v>159</v>
      </c>
      <c r="AU165" s="140" t="s">
        <v>84</v>
      </c>
      <c r="AY165" s="15" t="s">
        <v>158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80</v>
      </c>
      <c r="BK165" s="141">
        <f>ROUND(I165*H165,2)</f>
        <v>0</v>
      </c>
      <c r="BL165" s="15" t="s">
        <v>163</v>
      </c>
      <c r="BM165" s="140" t="s">
        <v>2758</v>
      </c>
    </row>
    <row r="166" spans="2:65" s="1" customFormat="1" ht="33" customHeight="1">
      <c r="B166" s="128"/>
      <c r="C166" s="129" t="s">
        <v>294</v>
      </c>
      <c r="D166" s="129" t="s">
        <v>159</v>
      </c>
      <c r="E166" s="130" t="s">
        <v>2759</v>
      </c>
      <c r="F166" s="131" t="s">
        <v>2760</v>
      </c>
      <c r="G166" s="132" t="s">
        <v>352</v>
      </c>
      <c r="H166" s="133">
        <v>45</v>
      </c>
      <c r="I166" s="134"/>
      <c r="J166" s="135">
        <f>ROUND(I166*H166,2)</f>
        <v>0</v>
      </c>
      <c r="K166" s="131" t="s">
        <v>225</v>
      </c>
      <c r="L166" s="30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3.4000000000000002E-2</v>
      </c>
      <c r="T166" s="139">
        <f>S166*H166</f>
        <v>1.53</v>
      </c>
      <c r="AR166" s="140" t="s">
        <v>163</v>
      </c>
      <c r="AT166" s="140" t="s">
        <v>159</v>
      </c>
      <c r="AU166" s="140" t="s">
        <v>84</v>
      </c>
      <c r="AY166" s="15" t="s">
        <v>158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80</v>
      </c>
      <c r="BK166" s="141">
        <f>ROUND(I166*H166,2)</f>
        <v>0</v>
      </c>
      <c r="BL166" s="15" t="s">
        <v>163</v>
      </c>
      <c r="BM166" s="140" t="s">
        <v>2761</v>
      </c>
    </row>
    <row r="167" spans="2:65" s="10" customFormat="1" ht="22.9" customHeight="1">
      <c r="B167" s="118"/>
      <c r="D167" s="119" t="s">
        <v>75</v>
      </c>
      <c r="E167" s="164" t="s">
        <v>500</v>
      </c>
      <c r="F167" s="164" t="s">
        <v>501</v>
      </c>
      <c r="I167" s="121"/>
      <c r="J167" s="165">
        <f>BK167</f>
        <v>0</v>
      </c>
      <c r="L167" s="118"/>
      <c r="M167" s="123"/>
      <c r="P167" s="124">
        <f>SUM(P168:P172)</f>
        <v>0</v>
      </c>
      <c r="R167" s="124">
        <f>SUM(R168:R172)</f>
        <v>0</v>
      </c>
      <c r="T167" s="125">
        <f>SUM(T168:T172)</f>
        <v>0</v>
      </c>
      <c r="AR167" s="119" t="s">
        <v>80</v>
      </c>
      <c r="AT167" s="126" t="s">
        <v>75</v>
      </c>
      <c r="AU167" s="126" t="s">
        <v>80</v>
      </c>
      <c r="AY167" s="119" t="s">
        <v>158</v>
      </c>
      <c r="BK167" s="127">
        <f>SUM(BK168:BK172)</f>
        <v>0</v>
      </c>
    </row>
    <row r="168" spans="2:65" s="1" customFormat="1" ht="33" customHeight="1">
      <c r="B168" s="128"/>
      <c r="C168" s="129" t="s">
        <v>300</v>
      </c>
      <c r="D168" s="129" t="s">
        <v>159</v>
      </c>
      <c r="E168" s="130" t="s">
        <v>2762</v>
      </c>
      <c r="F168" s="131" t="s">
        <v>2763</v>
      </c>
      <c r="G168" s="132" t="s">
        <v>248</v>
      </c>
      <c r="H168" s="133">
        <v>3.15</v>
      </c>
      <c r="I168" s="134"/>
      <c r="J168" s="135">
        <f>ROUND(I168*H168,2)</f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163</v>
      </c>
      <c r="AT168" s="140" t="s">
        <v>159</v>
      </c>
      <c r="AU168" s="140" t="s">
        <v>84</v>
      </c>
      <c r="AY168" s="15" t="s">
        <v>158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80</v>
      </c>
      <c r="BK168" s="141">
        <f>ROUND(I168*H168,2)</f>
        <v>0</v>
      </c>
      <c r="BL168" s="15" t="s">
        <v>163</v>
      </c>
      <c r="BM168" s="140" t="s">
        <v>2764</v>
      </c>
    </row>
    <row r="169" spans="2:65" s="1" customFormat="1" ht="24.2" customHeight="1">
      <c r="B169" s="128"/>
      <c r="C169" s="129" t="s">
        <v>305</v>
      </c>
      <c r="D169" s="129" t="s">
        <v>159</v>
      </c>
      <c r="E169" s="130" t="s">
        <v>507</v>
      </c>
      <c r="F169" s="131" t="s">
        <v>508</v>
      </c>
      <c r="G169" s="132" t="s">
        <v>248</v>
      </c>
      <c r="H169" s="133">
        <v>3.15</v>
      </c>
      <c r="I169" s="134"/>
      <c r="J169" s="135">
        <f>ROUND(I169*H169,2)</f>
        <v>0</v>
      </c>
      <c r="K169" s="131" t="s">
        <v>225</v>
      </c>
      <c r="L169" s="30"/>
      <c r="M169" s="136" t="s">
        <v>1</v>
      </c>
      <c r="N169" s="137" t="s">
        <v>41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163</v>
      </c>
      <c r="AT169" s="140" t="s">
        <v>159</v>
      </c>
      <c r="AU169" s="140" t="s">
        <v>84</v>
      </c>
      <c r="AY169" s="15" t="s">
        <v>158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5" t="s">
        <v>80</v>
      </c>
      <c r="BK169" s="141">
        <f>ROUND(I169*H169,2)</f>
        <v>0</v>
      </c>
      <c r="BL169" s="15" t="s">
        <v>163</v>
      </c>
      <c r="BM169" s="140" t="s">
        <v>2765</v>
      </c>
    </row>
    <row r="170" spans="2:65" s="1" customFormat="1" ht="24.2" customHeight="1">
      <c r="B170" s="128"/>
      <c r="C170" s="129" t="s">
        <v>310</v>
      </c>
      <c r="D170" s="129" t="s">
        <v>159</v>
      </c>
      <c r="E170" s="130" t="s">
        <v>511</v>
      </c>
      <c r="F170" s="131" t="s">
        <v>512</v>
      </c>
      <c r="G170" s="132" t="s">
        <v>248</v>
      </c>
      <c r="H170" s="133">
        <v>28.35</v>
      </c>
      <c r="I170" s="134"/>
      <c r="J170" s="135">
        <f>ROUND(I170*H170,2)</f>
        <v>0</v>
      </c>
      <c r="K170" s="131" t="s">
        <v>225</v>
      </c>
      <c r="L170" s="30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163</v>
      </c>
      <c r="AT170" s="140" t="s">
        <v>159</v>
      </c>
      <c r="AU170" s="140" t="s">
        <v>84</v>
      </c>
      <c r="AY170" s="15" t="s">
        <v>158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80</v>
      </c>
      <c r="BK170" s="141">
        <f>ROUND(I170*H170,2)</f>
        <v>0</v>
      </c>
      <c r="BL170" s="15" t="s">
        <v>163</v>
      </c>
      <c r="BM170" s="140" t="s">
        <v>2766</v>
      </c>
    </row>
    <row r="171" spans="2:65" s="11" customFormat="1">
      <c r="B171" s="142"/>
      <c r="D171" s="143" t="s">
        <v>165</v>
      </c>
      <c r="F171" s="145" t="s">
        <v>2767</v>
      </c>
      <c r="H171" s="146">
        <v>28.35</v>
      </c>
      <c r="I171" s="147"/>
      <c r="L171" s="142"/>
      <c r="M171" s="148"/>
      <c r="T171" s="149"/>
      <c r="AT171" s="144" t="s">
        <v>165</v>
      </c>
      <c r="AU171" s="144" t="s">
        <v>84</v>
      </c>
      <c r="AV171" s="11" t="s">
        <v>84</v>
      </c>
      <c r="AW171" s="11" t="s">
        <v>3</v>
      </c>
      <c r="AX171" s="11" t="s">
        <v>80</v>
      </c>
      <c r="AY171" s="144" t="s">
        <v>158</v>
      </c>
    </row>
    <row r="172" spans="2:65" s="1" customFormat="1" ht="44.25" customHeight="1">
      <c r="B172" s="128"/>
      <c r="C172" s="129" t="s">
        <v>109</v>
      </c>
      <c r="D172" s="129" t="s">
        <v>159</v>
      </c>
      <c r="E172" s="130" t="s">
        <v>2559</v>
      </c>
      <c r="F172" s="131" t="s">
        <v>2560</v>
      </c>
      <c r="G172" s="132" t="s">
        <v>248</v>
      </c>
      <c r="H172" s="133">
        <v>3.15</v>
      </c>
      <c r="I172" s="134"/>
      <c r="J172" s="135">
        <f>ROUND(I172*H172,2)</f>
        <v>0</v>
      </c>
      <c r="K172" s="131" t="s">
        <v>225</v>
      </c>
      <c r="L172" s="30"/>
      <c r="M172" s="136" t="s">
        <v>1</v>
      </c>
      <c r="N172" s="137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163</v>
      </c>
      <c r="AT172" s="140" t="s">
        <v>159</v>
      </c>
      <c r="AU172" s="140" t="s">
        <v>84</v>
      </c>
      <c r="AY172" s="15" t="s">
        <v>158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5" t="s">
        <v>80</v>
      </c>
      <c r="BK172" s="141">
        <f>ROUND(I172*H172,2)</f>
        <v>0</v>
      </c>
      <c r="BL172" s="15" t="s">
        <v>163</v>
      </c>
      <c r="BM172" s="140" t="s">
        <v>2768</v>
      </c>
    </row>
    <row r="173" spans="2:65" s="10" customFormat="1" ht="22.9" customHeight="1">
      <c r="B173" s="118"/>
      <c r="D173" s="119" t="s">
        <v>75</v>
      </c>
      <c r="E173" s="164" t="s">
        <v>519</v>
      </c>
      <c r="F173" s="164" t="s">
        <v>520</v>
      </c>
      <c r="I173" s="121"/>
      <c r="J173" s="165">
        <f>BK173</f>
        <v>0</v>
      </c>
      <c r="L173" s="118"/>
      <c r="M173" s="123"/>
      <c r="P173" s="124">
        <f>P174</f>
        <v>0</v>
      </c>
      <c r="R173" s="124">
        <f>R174</f>
        <v>0</v>
      </c>
      <c r="T173" s="125">
        <f>T174</f>
        <v>0</v>
      </c>
      <c r="AR173" s="119" t="s">
        <v>80</v>
      </c>
      <c r="AT173" s="126" t="s">
        <v>75</v>
      </c>
      <c r="AU173" s="126" t="s">
        <v>80</v>
      </c>
      <c r="AY173" s="119" t="s">
        <v>158</v>
      </c>
      <c r="BK173" s="127">
        <f>BK174</f>
        <v>0</v>
      </c>
    </row>
    <row r="174" spans="2:65" s="1" customFormat="1" ht="21.75" customHeight="1">
      <c r="B174" s="128"/>
      <c r="C174" s="129" t="s">
        <v>7</v>
      </c>
      <c r="D174" s="129" t="s">
        <v>159</v>
      </c>
      <c r="E174" s="130" t="s">
        <v>2769</v>
      </c>
      <c r="F174" s="131" t="s">
        <v>2770</v>
      </c>
      <c r="G174" s="132" t="s">
        <v>248</v>
      </c>
      <c r="H174" s="133">
        <v>25.617000000000001</v>
      </c>
      <c r="I174" s="134"/>
      <c r="J174" s="135">
        <f>ROUND(I174*H174,2)</f>
        <v>0</v>
      </c>
      <c r="K174" s="131" t="s">
        <v>225</v>
      </c>
      <c r="L174" s="30"/>
      <c r="M174" s="136" t="s">
        <v>1</v>
      </c>
      <c r="N174" s="137" t="s">
        <v>41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163</v>
      </c>
      <c r="AT174" s="140" t="s">
        <v>159</v>
      </c>
      <c r="AU174" s="140" t="s">
        <v>84</v>
      </c>
      <c r="AY174" s="15" t="s">
        <v>158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80</v>
      </c>
      <c r="BK174" s="141">
        <f>ROUND(I174*H174,2)</f>
        <v>0</v>
      </c>
      <c r="BL174" s="15" t="s">
        <v>163</v>
      </c>
      <c r="BM174" s="140" t="s">
        <v>2771</v>
      </c>
    </row>
    <row r="175" spans="2:65" s="10" customFormat="1" ht="25.9" customHeight="1">
      <c r="B175" s="118"/>
      <c r="D175" s="119" t="s">
        <v>75</v>
      </c>
      <c r="E175" s="120" t="s">
        <v>526</v>
      </c>
      <c r="F175" s="120" t="s">
        <v>527</v>
      </c>
      <c r="I175" s="121"/>
      <c r="J175" s="122">
        <f>BK175</f>
        <v>0</v>
      </c>
      <c r="L175" s="118"/>
      <c r="M175" s="123"/>
      <c r="P175" s="124">
        <f>P176+P193+P221+P241</f>
        <v>0</v>
      </c>
      <c r="R175" s="124">
        <f>R176+R193+R221+R241</f>
        <v>1.28626</v>
      </c>
      <c r="T175" s="125">
        <f>T176+T193+T221+T241</f>
        <v>0</v>
      </c>
      <c r="AR175" s="119" t="s">
        <v>84</v>
      </c>
      <c r="AT175" s="126" t="s">
        <v>75</v>
      </c>
      <c r="AU175" s="126" t="s">
        <v>76</v>
      </c>
      <c r="AY175" s="119" t="s">
        <v>158</v>
      </c>
      <c r="BK175" s="127">
        <f>BK176+BK193+BK221+BK241</f>
        <v>0</v>
      </c>
    </row>
    <row r="176" spans="2:65" s="10" customFormat="1" ht="22.9" customHeight="1">
      <c r="B176" s="118"/>
      <c r="D176" s="119" t="s">
        <v>75</v>
      </c>
      <c r="E176" s="164" t="s">
        <v>2772</v>
      </c>
      <c r="F176" s="164" t="s">
        <v>2773</v>
      </c>
      <c r="I176" s="121"/>
      <c r="J176" s="165">
        <f>BK176</f>
        <v>0</v>
      </c>
      <c r="L176" s="118"/>
      <c r="M176" s="123"/>
      <c r="P176" s="124">
        <f>SUM(P177:P192)</f>
        <v>0</v>
      </c>
      <c r="R176" s="124">
        <f>SUM(R177:R192)</f>
        <v>0.21751000000000004</v>
      </c>
      <c r="T176" s="125">
        <f>SUM(T177:T192)</f>
        <v>0</v>
      </c>
      <c r="AR176" s="119" t="s">
        <v>84</v>
      </c>
      <c r="AT176" s="126" t="s">
        <v>75</v>
      </c>
      <c r="AU176" s="126" t="s">
        <v>80</v>
      </c>
      <c r="AY176" s="119" t="s">
        <v>158</v>
      </c>
      <c r="BK176" s="127">
        <f>SUM(BK177:BK192)</f>
        <v>0</v>
      </c>
    </row>
    <row r="177" spans="2:65" s="1" customFormat="1" ht="21.75" customHeight="1">
      <c r="B177" s="128"/>
      <c r="C177" s="129" t="s">
        <v>322</v>
      </c>
      <c r="D177" s="129" t="s">
        <v>159</v>
      </c>
      <c r="E177" s="130" t="s">
        <v>2774</v>
      </c>
      <c r="F177" s="131" t="s">
        <v>2775</v>
      </c>
      <c r="G177" s="132" t="s">
        <v>352</v>
      </c>
      <c r="H177" s="133">
        <v>11</v>
      </c>
      <c r="I177" s="134"/>
      <c r="J177" s="135">
        <f t="shared" ref="J177:J192" si="0">ROUND(I177*H177,2)</f>
        <v>0</v>
      </c>
      <c r="K177" s="131" t="s">
        <v>225</v>
      </c>
      <c r="L177" s="30"/>
      <c r="M177" s="136" t="s">
        <v>1</v>
      </c>
      <c r="N177" s="137" t="s">
        <v>41</v>
      </c>
      <c r="P177" s="138">
        <f t="shared" ref="P177:P192" si="1">O177*H177</f>
        <v>0</v>
      </c>
      <c r="Q177" s="138">
        <v>1.42E-3</v>
      </c>
      <c r="R177" s="138">
        <f t="shared" ref="R177:R192" si="2">Q177*H177</f>
        <v>1.562E-2</v>
      </c>
      <c r="S177" s="138">
        <v>0</v>
      </c>
      <c r="T177" s="139">
        <f t="shared" ref="T177:T192" si="3">S177*H177</f>
        <v>0</v>
      </c>
      <c r="AR177" s="140" t="s">
        <v>294</v>
      </c>
      <c r="AT177" s="140" t="s">
        <v>159</v>
      </c>
      <c r="AU177" s="140" t="s">
        <v>84</v>
      </c>
      <c r="AY177" s="15" t="s">
        <v>158</v>
      </c>
      <c r="BE177" s="141">
        <f t="shared" ref="BE177:BE192" si="4">IF(N177="základní",J177,0)</f>
        <v>0</v>
      </c>
      <c r="BF177" s="141">
        <f t="shared" ref="BF177:BF192" si="5">IF(N177="snížená",J177,0)</f>
        <v>0</v>
      </c>
      <c r="BG177" s="141">
        <f t="shared" ref="BG177:BG192" si="6">IF(N177="zákl. přenesená",J177,0)</f>
        <v>0</v>
      </c>
      <c r="BH177" s="141">
        <f t="shared" ref="BH177:BH192" si="7">IF(N177="sníž. přenesená",J177,0)</f>
        <v>0</v>
      </c>
      <c r="BI177" s="141">
        <f t="shared" ref="BI177:BI192" si="8">IF(N177="nulová",J177,0)</f>
        <v>0</v>
      </c>
      <c r="BJ177" s="15" t="s">
        <v>80</v>
      </c>
      <c r="BK177" s="141">
        <f t="shared" ref="BK177:BK192" si="9">ROUND(I177*H177,2)</f>
        <v>0</v>
      </c>
      <c r="BL177" s="15" t="s">
        <v>294</v>
      </c>
      <c r="BM177" s="140" t="s">
        <v>2776</v>
      </c>
    </row>
    <row r="178" spans="2:65" s="1" customFormat="1" ht="21.75" customHeight="1">
      <c r="B178" s="128"/>
      <c r="C178" s="129" t="s">
        <v>327</v>
      </c>
      <c r="D178" s="129" t="s">
        <v>159</v>
      </c>
      <c r="E178" s="130" t="s">
        <v>2777</v>
      </c>
      <c r="F178" s="131" t="s">
        <v>2778</v>
      </c>
      <c r="G178" s="132" t="s">
        <v>352</v>
      </c>
      <c r="H178" s="133">
        <v>16</v>
      </c>
      <c r="I178" s="134"/>
      <c r="J178" s="135">
        <f t="shared" si="0"/>
        <v>0</v>
      </c>
      <c r="K178" s="131" t="s">
        <v>225</v>
      </c>
      <c r="L178" s="30"/>
      <c r="M178" s="136" t="s">
        <v>1</v>
      </c>
      <c r="N178" s="137" t="s">
        <v>41</v>
      </c>
      <c r="P178" s="138">
        <f t="shared" si="1"/>
        <v>0</v>
      </c>
      <c r="Q178" s="138">
        <v>1.97E-3</v>
      </c>
      <c r="R178" s="138">
        <f t="shared" si="2"/>
        <v>3.1519999999999999E-2</v>
      </c>
      <c r="S178" s="138">
        <v>0</v>
      </c>
      <c r="T178" s="139">
        <f t="shared" si="3"/>
        <v>0</v>
      </c>
      <c r="AR178" s="140" t="s">
        <v>294</v>
      </c>
      <c r="AT178" s="140" t="s">
        <v>159</v>
      </c>
      <c r="AU178" s="140" t="s">
        <v>84</v>
      </c>
      <c r="AY178" s="15" t="s">
        <v>158</v>
      </c>
      <c r="BE178" s="141">
        <f t="shared" si="4"/>
        <v>0</v>
      </c>
      <c r="BF178" s="141">
        <f t="shared" si="5"/>
        <v>0</v>
      </c>
      <c r="BG178" s="141">
        <f t="shared" si="6"/>
        <v>0</v>
      </c>
      <c r="BH178" s="141">
        <f t="shared" si="7"/>
        <v>0</v>
      </c>
      <c r="BI178" s="141">
        <f t="shared" si="8"/>
        <v>0</v>
      </c>
      <c r="BJ178" s="15" t="s">
        <v>80</v>
      </c>
      <c r="BK178" s="141">
        <f t="shared" si="9"/>
        <v>0</v>
      </c>
      <c r="BL178" s="15" t="s">
        <v>294</v>
      </c>
      <c r="BM178" s="140" t="s">
        <v>2779</v>
      </c>
    </row>
    <row r="179" spans="2:65" s="1" customFormat="1" ht="21.75" customHeight="1">
      <c r="B179" s="128"/>
      <c r="C179" s="129" t="s">
        <v>331</v>
      </c>
      <c r="D179" s="129" t="s">
        <v>159</v>
      </c>
      <c r="E179" s="130" t="s">
        <v>2780</v>
      </c>
      <c r="F179" s="131" t="s">
        <v>2781</v>
      </c>
      <c r="G179" s="132" t="s">
        <v>352</v>
      </c>
      <c r="H179" s="133">
        <v>13</v>
      </c>
      <c r="I179" s="134"/>
      <c r="J179" s="135">
        <f t="shared" si="0"/>
        <v>0</v>
      </c>
      <c r="K179" s="131" t="s">
        <v>225</v>
      </c>
      <c r="L179" s="30"/>
      <c r="M179" s="136" t="s">
        <v>1</v>
      </c>
      <c r="N179" s="137" t="s">
        <v>41</v>
      </c>
      <c r="P179" s="138">
        <f t="shared" si="1"/>
        <v>0</v>
      </c>
      <c r="Q179" s="138">
        <v>3.0400000000000002E-3</v>
      </c>
      <c r="R179" s="138">
        <f t="shared" si="2"/>
        <v>3.952E-2</v>
      </c>
      <c r="S179" s="138">
        <v>0</v>
      </c>
      <c r="T179" s="139">
        <f t="shared" si="3"/>
        <v>0</v>
      </c>
      <c r="AR179" s="140" t="s">
        <v>294</v>
      </c>
      <c r="AT179" s="140" t="s">
        <v>159</v>
      </c>
      <c r="AU179" s="140" t="s">
        <v>84</v>
      </c>
      <c r="AY179" s="15" t="s">
        <v>158</v>
      </c>
      <c r="BE179" s="141">
        <f t="shared" si="4"/>
        <v>0</v>
      </c>
      <c r="BF179" s="141">
        <f t="shared" si="5"/>
        <v>0</v>
      </c>
      <c r="BG179" s="141">
        <f t="shared" si="6"/>
        <v>0</v>
      </c>
      <c r="BH179" s="141">
        <f t="shared" si="7"/>
        <v>0</v>
      </c>
      <c r="BI179" s="141">
        <f t="shared" si="8"/>
        <v>0</v>
      </c>
      <c r="BJ179" s="15" t="s">
        <v>80</v>
      </c>
      <c r="BK179" s="141">
        <f t="shared" si="9"/>
        <v>0</v>
      </c>
      <c r="BL179" s="15" t="s">
        <v>294</v>
      </c>
      <c r="BM179" s="140" t="s">
        <v>2782</v>
      </c>
    </row>
    <row r="180" spans="2:65" s="1" customFormat="1" ht="16.5" customHeight="1">
      <c r="B180" s="128"/>
      <c r="C180" s="129" t="s">
        <v>336</v>
      </c>
      <c r="D180" s="129" t="s">
        <v>159</v>
      </c>
      <c r="E180" s="130" t="s">
        <v>2783</v>
      </c>
      <c r="F180" s="131" t="s">
        <v>2784</v>
      </c>
      <c r="G180" s="132" t="s">
        <v>352</v>
      </c>
      <c r="H180" s="133">
        <v>45</v>
      </c>
      <c r="I180" s="134"/>
      <c r="J180" s="135">
        <f t="shared" si="0"/>
        <v>0</v>
      </c>
      <c r="K180" s="131" t="s">
        <v>225</v>
      </c>
      <c r="L180" s="30"/>
      <c r="M180" s="136" t="s">
        <v>1</v>
      </c>
      <c r="N180" s="137" t="s">
        <v>41</v>
      </c>
      <c r="P180" s="138">
        <f t="shared" si="1"/>
        <v>0</v>
      </c>
      <c r="Q180" s="138">
        <v>2.0100000000000001E-3</v>
      </c>
      <c r="R180" s="138">
        <f t="shared" si="2"/>
        <v>9.0450000000000003E-2</v>
      </c>
      <c r="S180" s="138">
        <v>0</v>
      </c>
      <c r="T180" s="139">
        <f t="shared" si="3"/>
        <v>0</v>
      </c>
      <c r="AR180" s="140" t="s">
        <v>294</v>
      </c>
      <c r="AT180" s="140" t="s">
        <v>159</v>
      </c>
      <c r="AU180" s="140" t="s">
        <v>84</v>
      </c>
      <c r="AY180" s="15" t="s">
        <v>158</v>
      </c>
      <c r="BE180" s="141">
        <f t="shared" si="4"/>
        <v>0</v>
      </c>
      <c r="BF180" s="141">
        <f t="shared" si="5"/>
        <v>0</v>
      </c>
      <c r="BG180" s="141">
        <f t="shared" si="6"/>
        <v>0</v>
      </c>
      <c r="BH180" s="141">
        <f t="shared" si="7"/>
        <v>0</v>
      </c>
      <c r="BI180" s="141">
        <f t="shared" si="8"/>
        <v>0</v>
      </c>
      <c r="BJ180" s="15" t="s">
        <v>80</v>
      </c>
      <c r="BK180" s="141">
        <f t="shared" si="9"/>
        <v>0</v>
      </c>
      <c r="BL180" s="15" t="s">
        <v>294</v>
      </c>
      <c r="BM180" s="140" t="s">
        <v>2785</v>
      </c>
    </row>
    <row r="181" spans="2:65" s="1" customFormat="1" ht="16.5" customHeight="1">
      <c r="B181" s="128"/>
      <c r="C181" s="129" t="s">
        <v>342</v>
      </c>
      <c r="D181" s="129" t="s">
        <v>159</v>
      </c>
      <c r="E181" s="130" t="s">
        <v>2786</v>
      </c>
      <c r="F181" s="131" t="s">
        <v>2787</v>
      </c>
      <c r="G181" s="132" t="s">
        <v>352</v>
      </c>
      <c r="H181" s="133">
        <v>17</v>
      </c>
      <c r="I181" s="134"/>
      <c r="J181" s="135">
        <f t="shared" si="0"/>
        <v>0</v>
      </c>
      <c r="K181" s="131" t="s">
        <v>225</v>
      </c>
      <c r="L181" s="30"/>
      <c r="M181" s="136" t="s">
        <v>1</v>
      </c>
      <c r="N181" s="137" t="s">
        <v>41</v>
      </c>
      <c r="P181" s="138">
        <f t="shared" si="1"/>
        <v>0</v>
      </c>
      <c r="Q181" s="138">
        <v>4.0999999999999999E-4</v>
      </c>
      <c r="R181" s="138">
        <f t="shared" si="2"/>
        <v>6.9699999999999996E-3</v>
      </c>
      <c r="S181" s="138">
        <v>0</v>
      </c>
      <c r="T181" s="139">
        <f t="shared" si="3"/>
        <v>0</v>
      </c>
      <c r="AR181" s="140" t="s">
        <v>294</v>
      </c>
      <c r="AT181" s="140" t="s">
        <v>159</v>
      </c>
      <c r="AU181" s="140" t="s">
        <v>84</v>
      </c>
      <c r="AY181" s="15" t="s">
        <v>158</v>
      </c>
      <c r="BE181" s="141">
        <f t="shared" si="4"/>
        <v>0</v>
      </c>
      <c r="BF181" s="141">
        <f t="shared" si="5"/>
        <v>0</v>
      </c>
      <c r="BG181" s="141">
        <f t="shared" si="6"/>
        <v>0</v>
      </c>
      <c r="BH181" s="141">
        <f t="shared" si="7"/>
        <v>0</v>
      </c>
      <c r="BI181" s="141">
        <f t="shared" si="8"/>
        <v>0</v>
      </c>
      <c r="BJ181" s="15" t="s">
        <v>80</v>
      </c>
      <c r="BK181" s="141">
        <f t="shared" si="9"/>
        <v>0</v>
      </c>
      <c r="BL181" s="15" t="s">
        <v>294</v>
      </c>
      <c r="BM181" s="140" t="s">
        <v>2788</v>
      </c>
    </row>
    <row r="182" spans="2:65" s="1" customFormat="1" ht="16.5" customHeight="1">
      <c r="B182" s="128"/>
      <c r="C182" s="129" t="s">
        <v>349</v>
      </c>
      <c r="D182" s="129" t="s">
        <v>159</v>
      </c>
      <c r="E182" s="130" t="s">
        <v>2789</v>
      </c>
      <c r="F182" s="131" t="s">
        <v>2790</v>
      </c>
      <c r="G182" s="132" t="s">
        <v>352</v>
      </c>
      <c r="H182" s="133">
        <v>8</v>
      </c>
      <c r="I182" s="134"/>
      <c r="J182" s="135">
        <f t="shared" si="0"/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 t="shared" si="1"/>
        <v>0</v>
      </c>
      <c r="Q182" s="138">
        <v>4.8000000000000001E-4</v>
      </c>
      <c r="R182" s="138">
        <f t="shared" si="2"/>
        <v>3.8400000000000001E-3</v>
      </c>
      <c r="S182" s="138">
        <v>0</v>
      </c>
      <c r="T182" s="139">
        <f t="shared" si="3"/>
        <v>0</v>
      </c>
      <c r="AR182" s="140" t="s">
        <v>294</v>
      </c>
      <c r="AT182" s="140" t="s">
        <v>159</v>
      </c>
      <c r="AU182" s="140" t="s">
        <v>84</v>
      </c>
      <c r="AY182" s="15" t="s">
        <v>158</v>
      </c>
      <c r="BE182" s="141">
        <f t="shared" si="4"/>
        <v>0</v>
      </c>
      <c r="BF182" s="141">
        <f t="shared" si="5"/>
        <v>0</v>
      </c>
      <c r="BG182" s="141">
        <f t="shared" si="6"/>
        <v>0</v>
      </c>
      <c r="BH182" s="141">
        <f t="shared" si="7"/>
        <v>0</v>
      </c>
      <c r="BI182" s="141">
        <f t="shared" si="8"/>
        <v>0</v>
      </c>
      <c r="BJ182" s="15" t="s">
        <v>80</v>
      </c>
      <c r="BK182" s="141">
        <f t="shared" si="9"/>
        <v>0</v>
      </c>
      <c r="BL182" s="15" t="s">
        <v>294</v>
      </c>
      <c r="BM182" s="140" t="s">
        <v>2791</v>
      </c>
    </row>
    <row r="183" spans="2:65" s="1" customFormat="1" ht="16.5" customHeight="1">
      <c r="B183" s="128"/>
      <c r="C183" s="129" t="s">
        <v>355</v>
      </c>
      <c r="D183" s="129" t="s">
        <v>159</v>
      </c>
      <c r="E183" s="130" t="s">
        <v>2792</v>
      </c>
      <c r="F183" s="131" t="s">
        <v>2793</v>
      </c>
      <c r="G183" s="132" t="s">
        <v>352</v>
      </c>
      <c r="H183" s="133">
        <v>7</v>
      </c>
      <c r="I183" s="134"/>
      <c r="J183" s="135">
        <f t="shared" si="0"/>
        <v>0</v>
      </c>
      <c r="K183" s="131" t="s">
        <v>225</v>
      </c>
      <c r="L183" s="30"/>
      <c r="M183" s="136" t="s">
        <v>1</v>
      </c>
      <c r="N183" s="137" t="s">
        <v>41</v>
      </c>
      <c r="P183" s="138">
        <f t="shared" si="1"/>
        <v>0</v>
      </c>
      <c r="Q183" s="138">
        <v>7.1000000000000002E-4</v>
      </c>
      <c r="R183" s="138">
        <f t="shared" si="2"/>
        <v>4.9700000000000005E-3</v>
      </c>
      <c r="S183" s="138">
        <v>0</v>
      </c>
      <c r="T183" s="139">
        <f t="shared" si="3"/>
        <v>0</v>
      </c>
      <c r="AR183" s="140" t="s">
        <v>294</v>
      </c>
      <c r="AT183" s="140" t="s">
        <v>159</v>
      </c>
      <c r="AU183" s="140" t="s">
        <v>84</v>
      </c>
      <c r="AY183" s="15" t="s">
        <v>158</v>
      </c>
      <c r="BE183" s="141">
        <f t="shared" si="4"/>
        <v>0</v>
      </c>
      <c r="BF183" s="141">
        <f t="shared" si="5"/>
        <v>0</v>
      </c>
      <c r="BG183" s="141">
        <f t="shared" si="6"/>
        <v>0</v>
      </c>
      <c r="BH183" s="141">
        <f t="shared" si="7"/>
        <v>0</v>
      </c>
      <c r="BI183" s="141">
        <f t="shared" si="8"/>
        <v>0</v>
      </c>
      <c r="BJ183" s="15" t="s">
        <v>80</v>
      </c>
      <c r="BK183" s="141">
        <f t="shared" si="9"/>
        <v>0</v>
      </c>
      <c r="BL183" s="15" t="s">
        <v>294</v>
      </c>
      <c r="BM183" s="140" t="s">
        <v>2794</v>
      </c>
    </row>
    <row r="184" spans="2:65" s="1" customFormat="1" ht="16.5" customHeight="1">
      <c r="B184" s="128"/>
      <c r="C184" s="129" t="s">
        <v>360</v>
      </c>
      <c r="D184" s="129" t="s">
        <v>159</v>
      </c>
      <c r="E184" s="130" t="s">
        <v>2795</v>
      </c>
      <c r="F184" s="131" t="s">
        <v>2796</v>
      </c>
      <c r="G184" s="132" t="s">
        <v>352</v>
      </c>
      <c r="H184" s="133">
        <v>10</v>
      </c>
      <c r="I184" s="134"/>
      <c r="J184" s="135">
        <f t="shared" si="0"/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 t="shared" si="1"/>
        <v>0</v>
      </c>
      <c r="Q184" s="138">
        <v>2.2399999999999998E-3</v>
      </c>
      <c r="R184" s="138">
        <f t="shared" si="2"/>
        <v>2.2399999999999996E-2</v>
      </c>
      <c r="S184" s="138">
        <v>0</v>
      </c>
      <c r="T184" s="139">
        <f t="shared" si="3"/>
        <v>0</v>
      </c>
      <c r="AR184" s="140" t="s">
        <v>294</v>
      </c>
      <c r="AT184" s="140" t="s">
        <v>159</v>
      </c>
      <c r="AU184" s="140" t="s">
        <v>84</v>
      </c>
      <c r="AY184" s="15" t="s">
        <v>158</v>
      </c>
      <c r="BE184" s="141">
        <f t="shared" si="4"/>
        <v>0</v>
      </c>
      <c r="BF184" s="141">
        <f t="shared" si="5"/>
        <v>0</v>
      </c>
      <c r="BG184" s="141">
        <f t="shared" si="6"/>
        <v>0</v>
      </c>
      <c r="BH184" s="141">
        <f t="shared" si="7"/>
        <v>0</v>
      </c>
      <c r="BI184" s="141">
        <f t="shared" si="8"/>
        <v>0</v>
      </c>
      <c r="BJ184" s="15" t="s">
        <v>80</v>
      </c>
      <c r="BK184" s="141">
        <f t="shared" si="9"/>
        <v>0</v>
      </c>
      <c r="BL184" s="15" t="s">
        <v>294</v>
      </c>
      <c r="BM184" s="140" t="s">
        <v>2797</v>
      </c>
    </row>
    <row r="185" spans="2:65" s="1" customFormat="1" ht="16.5" customHeight="1">
      <c r="B185" s="128"/>
      <c r="C185" s="129" t="s">
        <v>112</v>
      </c>
      <c r="D185" s="129" t="s">
        <v>159</v>
      </c>
      <c r="E185" s="130" t="s">
        <v>2798</v>
      </c>
      <c r="F185" s="131" t="s">
        <v>2799</v>
      </c>
      <c r="G185" s="132" t="s">
        <v>325</v>
      </c>
      <c r="H185" s="133">
        <v>7</v>
      </c>
      <c r="I185" s="134"/>
      <c r="J185" s="135">
        <f t="shared" si="0"/>
        <v>0</v>
      </c>
      <c r="K185" s="131" t="s">
        <v>225</v>
      </c>
      <c r="L185" s="30"/>
      <c r="M185" s="136" t="s">
        <v>1</v>
      </c>
      <c r="N185" s="137" t="s">
        <v>41</v>
      </c>
      <c r="P185" s="138">
        <f t="shared" si="1"/>
        <v>0</v>
      </c>
      <c r="Q185" s="138">
        <v>0</v>
      </c>
      <c r="R185" s="138">
        <f t="shared" si="2"/>
        <v>0</v>
      </c>
      <c r="S185" s="138">
        <v>0</v>
      </c>
      <c r="T185" s="139">
        <f t="shared" si="3"/>
        <v>0</v>
      </c>
      <c r="AR185" s="140" t="s">
        <v>294</v>
      </c>
      <c r="AT185" s="140" t="s">
        <v>159</v>
      </c>
      <c r="AU185" s="140" t="s">
        <v>84</v>
      </c>
      <c r="AY185" s="15" t="s">
        <v>158</v>
      </c>
      <c r="BE185" s="141">
        <f t="shared" si="4"/>
        <v>0</v>
      </c>
      <c r="BF185" s="141">
        <f t="shared" si="5"/>
        <v>0</v>
      </c>
      <c r="BG185" s="141">
        <f t="shared" si="6"/>
        <v>0</v>
      </c>
      <c r="BH185" s="141">
        <f t="shared" si="7"/>
        <v>0</v>
      </c>
      <c r="BI185" s="141">
        <f t="shared" si="8"/>
        <v>0</v>
      </c>
      <c r="BJ185" s="15" t="s">
        <v>80</v>
      </c>
      <c r="BK185" s="141">
        <f t="shared" si="9"/>
        <v>0</v>
      </c>
      <c r="BL185" s="15" t="s">
        <v>294</v>
      </c>
      <c r="BM185" s="140" t="s">
        <v>2800</v>
      </c>
    </row>
    <row r="186" spans="2:65" s="1" customFormat="1" ht="16.5" customHeight="1">
      <c r="B186" s="128"/>
      <c r="C186" s="129" t="s">
        <v>371</v>
      </c>
      <c r="D186" s="129" t="s">
        <v>159</v>
      </c>
      <c r="E186" s="130" t="s">
        <v>2801</v>
      </c>
      <c r="F186" s="131" t="s">
        <v>2802</v>
      </c>
      <c r="G186" s="132" t="s">
        <v>325</v>
      </c>
      <c r="H186" s="133">
        <v>7</v>
      </c>
      <c r="I186" s="134"/>
      <c r="J186" s="135">
        <f t="shared" si="0"/>
        <v>0</v>
      </c>
      <c r="K186" s="131" t="s">
        <v>225</v>
      </c>
      <c r="L186" s="30"/>
      <c r="M186" s="136" t="s">
        <v>1</v>
      </c>
      <c r="N186" s="137" t="s">
        <v>41</v>
      </c>
      <c r="P186" s="138">
        <f t="shared" si="1"/>
        <v>0</v>
      </c>
      <c r="Q186" s="138">
        <v>0</v>
      </c>
      <c r="R186" s="138">
        <f t="shared" si="2"/>
        <v>0</v>
      </c>
      <c r="S186" s="138">
        <v>0</v>
      </c>
      <c r="T186" s="139">
        <f t="shared" si="3"/>
        <v>0</v>
      </c>
      <c r="AR186" s="140" t="s">
        <v>294</v>
      </c>
      <c r="AT186" s="140" t="s">
        <v>159</v>
      </c>
      <c r="AU186" s="140" t="s">
        <v>84</v>
      </c>
      <c r="AY186" s="15" t="s">
        <v>158</v>
      </c>
      <c r="BE186" s="141">
        <f t="shared" si="4"/>
        <v>0</v>
      </c>
      <c r="BF186" s="141">
        <f t="shared" si="5"/>
        <v>0</v>
      </c>
      <c r="BG186" s="141">
        <f t="shared" si="6"/>
        <v>0</v>
      </c>
      <c r="BH186" s="141">
        <f t="shared" si="7"/>
        <v>0</v>
      </c>
      <c r="BI186" s="141">
        <f t="shared" si="8"/>
        <v>0</v>
      </c>
      <c r="BJ186" s="15" t="s">
        <v>80</v>
      </c>
      <c r="BK186" s="141">
        <f t="shared" si="9"/>
        <v>0</v>
      </c>
      <c r="BL186" s="15" t="s">
        <v>294</v>
      </c>
      <c r="BM186" s="140" t="s">
        <v>2803</v>
      </c>
    </row>
    <row r="187" spans="2:65" s="1" customFormat="1" ht="21.75" customHeight="1">
      <c r="B187" s="128"/>
      <c r="C187" s="129" t="s">
        <v>377</v>
      </c>
      <c r="D187" s="129" t="s">
        <v>159</v>
      </c>
      <c r="E187" s="130" t="s">
        <v>2804</v>
      </c>
      <c r="F187" s="131" t="s">
        <v>2805</v>
      </c>
      <c r="G187" s="132" t="s">
        <v>325</v>
      </c>
      <c r="H187" s="133">
        <v>7</v>
      </c>
      <c r="I187" s="134"/>
      <c r="J187" s="135">
        <f t="shared" si="0"/>
        <v>0</v>
      </c>
      <c r="K187" s="131" t="s">
        <v>225</v>
      </c>
      <c r="L187" s="30"/>
      <c r="M187" s="136" t="s">
        <v>1</v>
      </c>
      <c r="N187" s="137" t="s">
        <v>41</v>
      </c>
      <c r="P187" s="138">
        <f t="shared" si="1"/>
        <v>0</v>
      </c>
      <c r="Q187" s="138">
        <v>0</v>
      </c>
      <c r="R187" s="138">
        <f t="shared" si="2"/>
        <v>0</v>
      </c>
      <c r="S187" s="138">
        <v>0</v>
      </c>
      <c r="T187" s="139">
        <f t="shared" si="3"/>
        <v>0</v>
      </c>
      <c r="AR187" s="140" t="s">
        <v>294</v>
      </c>
      <c r="AT187" s="140" t="s">
        <v>159</v>
      </c>
      <c r="AU187" s="140" t="s">
        <v>84</v>
      </c>
      <c r="AY187" s="15" t="s">
        <v>158</v>
      </c>
      <c r="BE187" s="141">
        <f t="shared" si="4"/>
        <v>0</v>
      </c>
      <c r="BF187" s="141">
        <f t="shared" si="5"/>
        <v>0</v>
      </c>
      <c r="BG187" s="141">
        <f t="shared" si="6"/>
        <v>0</v>
      </c>
      <c r="BH187" s="141">
        <f t="shared" si="7"/>
        <v>0</v>
      </c>
      <c r="BI187" s="141">
        <f t="shared" si="8"/>
        <v>0</v>
      </c>
      <c r="BJ187" s="15" t="s">
        <v>80</v>
      </c>
      <c r="BK187" s="141">
        <f t="shared" si="9"/>
        <v>0</v>
      </c>
      <c r="BL187" s="15" t="s">
        <v>294</v>
      </c>
      <c r="BM187" s="140" t="s">
        <v>2806</v>
      </c>
    </row>
    <row r="188" spans="2:65" s="1" customFormat="1" ht="24.2" customHeight="1">
      <c r="B188" s="128"/>
      <c r="C188" s="129" t="s">
        <v>383</v>
      </c>
      <c r="D188" s="129" t="s">
        <v>159</v>
      </c>
      <c r="E188" s="130" t="s">
        <v>2807</v>
      </c>
      <c r="F188" s="131" t="s">
        <v>2808</v>
      </c>
      <c r="G188" s="132" t="s">
        <v>325</v>
      </c>
      <c r="H188" s="133">
        <v>1</v>
      </c>
      <c r="I188" s="134"/>
      <c r="J188" s="135">
        <f t="shared" si="0"/>
        <v>0</v>
      </c>
      <c r="K188" s="131" t="s">
        <v>225</v>
      </c>
      <c r="L188" s="30"/>
      <c r="M188" s="136" t="s">
        <v>1</v>
      </c>
      <c r="N188" s="137" t="s">
        <v>41</v>
      </c>
      <c r="P188" s="138">
        <f t="shared" si="1"/>
        <v>0</v>
      </c>
      <c r="Q188" s="138">
        <v>1.01E-3</v>
      </c>
      <c r="R188" s="138">
        <f t="shared" si="2"/>
        <v>1.01E-3</v>
      </c>
      <c r="S188" s="138">
        <v>0</v>
      </c>
      <c r="T188" s="139">
        <f t="shared" si="3"/>
        <v>0</v>
      </c>
      <c r="AR188" s="140" t="s">
        <v>294</v>
      </c>
      <c r="AT188" s="140" t="s">
        <v>159</v>
      </c>
      <c r="AU188" s="140" t="s">
        <v>84</v>
      </c>
      <c r="AY188" s="15" t="s">
        <v>158</v>
      </c>
      <c r="BE188" s="141">
        <f t="shared" si="4"/>
        <v>0</v>
      </c>
      <c r="BF188" s="141">
        <f t="shared" si="5"/>
        <v>0</v>
      </c>
      <c r="BG188" s="141">
        <f t="shared" si="6"/>
        <v>0</v>
      </c>
      <c r="BH188" s="141">
        <f t="shared" si="7"/>
        <v>0</v>
      </c>
      <c r="BI188" s="141">
        <f t="shared" si="8"/>
        <v>0</v>
      </c>
      <c r="BJ188" s="15" t="s">
        <v>80</v>
      </c>
      <c r="BK188" s="141">
        <f t="shared" si="9"/>
        <v>0</v>
      </c>
      <c r="BL188" s="15" t="s">
        <v>294</v>
      </c>
      <c r="BM188" s="140" t="s">
        <v>2809</v>
      </c>
    </row>
    <row r="189" spans="2:65" s="1" customFormat="1" ht="24.2" customHeight="1">
      <c r="B189" s="128"/>
      <c r="C189" s="129" t="s">
        <v>411</v>
      </c>
      <c r="D189" s="129" t="s">
        <v>159</v>
      </c>
      <c r="E189" s="130" t="s">
        <v>2810</v>
      </c>
      <c r="F189" s="131" t="s">
        <v>2811</v>
      </c>
      <c r="G189" s="132" t="s">
        <v>325</v>
      </c>
      <c r="H189" s="133">
        <v>1</v>
      </c>
      <c r="I189" s="134"/>
      <c r="J189" s="135">
        <f t="shared" si="0"/>
        <v>0</v>
      </c>
      <c r="K189" s="131" t="s">
        <v>225</v>
      </c>
      <c r="L189" s="30"/>
      <c r="M189" s="136" t="s">
        <v>1</v>
      </c>
      <c r="N189" s="137" t="s">
        <v>41</v>
      </c>
      <c r="P189" s="138">
        <f t="shared" si="1"/>
        <v>0</v>
      </c>
      <c r="Q189" s="138">
        <v>3.4000000000000002E-4</v>
      </c>
      <c r="R189" s="138">
        <f t="shared" si="2"/>
        <v>3.4000000000000002E-4</v>
      </c>
      <c r="S189" s="138">
        <v>0</v>
      </c>
      <c r="T189" s="139">
        <f t="shared" si="3"/>
        <v>0</v>
      </c>
      <c r="AR189" s="140" t="s">
        <v>294</v>
      </c>
      <c r="AT189" s="140" t="s">
        <v>159</v>
      </c>
      <c r="AU189" s="140" t="s">
        <v>84</v>
      </c>
      <c r="AY189" s="15" t="s">
        <v>158</v>
      </c>
      <c r="BE189" s="141">
        <f t="shared" si="4"/>
        <v>0</v>
      </c>
      <c r="BF189" s="141">
        <f t="shared" si="5"/>
        <v>0</v>
      </c>
      <c r="BG189" s="141">
        <f t="shared" si="6"/>
        <v>0</v>
      </c>
      <c r="BH189" s="141">
        <f t="shared" si="7"/>
        <v>0</v>
      </c>
      <c r="BI189" s="141">
        <f t="shared" si="8"/>
        <v>0</v>
      </c>
      <c r="BJ189" s="15" t="s">
        <v>80</v>
      </c>
      <c r="BK189" s="141">
        <f t="shared" si="9"/>
        <v>0</v>
      </c>
      <c r="BL189" s="15" t="s">
        <v>294</v>
      </c>
      <c r="BM189" s="140" t="s">
        <v>2812</v>
      </c>
    </row>
    <row r="190" spans="2:65" s="1" customFormat="1" ht="16.5" customHeight="1">
      <c r="B190" s="128"/>
      <c r="C190" s="129" t="s">
        <v>416</v>
      </c>
      <c r="D190" s="129" t="s">
        <v>159</v>
      </c>
      <c r="E190" s="130" t="s">
        <v>2813</v>
      </c>
      <c r="F190" s="131" t="s">
        <v>2814</v>
      </c>
      <c r="G190" s="132" t="s">
        <v>325</v>
      </c>
      <c r="H190" s="133">
        <v>3</v>
      </c>
      <c r="I190" s="134"/>
      <c r="J190" s="135">
        <f t="shared" si="0"/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 t="shared" si="1"/>
        <v>0</v>
      </c>
      <c r="Q190" s="138">
        <v>2.9E-4</v>
      </c>
      <c r="R190" s="138">
        <f t="shared" si="2"/>
        <v>8.7000000000000001E-4</v>
      </c>
      <c r="S190" s="138">
        <v>0</v>
      </c>
      <c r="T190" s="139">
        <f t="shared" si="3"/>
        <v>0</v>
      </c>
      <c r="AR190" s="140" t="s">
        <v>294</v>
      </c>
      <c r="AT190" s="140" t="s">
        <v>159</v>
      </c>
      <c r="AU190" s="140" t="s">
        <v>84</v>
      </c>
      <c r="AY190" s="15" t="s">
        <v>158</v>
      </c>
      <c r="BE190" s="141">
        <f t="shared" si="4"/>
        <v>0</v>
      </c>
      <c r="BF190" s="141">
        <f t="shared" si="5"/>
        <v>0</v>
      </c>
      <c r="BG190" s="141">
        <f t="shared" si="6"/>
        <v>0</v>
      </c>
      <c r="BH190" s="141">
        <f t="shared" si="7"/>
        <v>0</v>
      </c>
      <c r="BI190" s="141">
        <f t="shared" si="8"/>
        <v>0</v>
      </c>
      <c r="BJ190" s="15" t="s">
        <v>80</v>
      </c>
      <c r="BK190" s="141">
        <f t="shared" si="9"/>
        <v>0</v>
      </c>
      <c r="BL190" s="15" t="s">
        <v>294</v>
      </c>
      <c r="BM190" s="140" t="s">
        <v>2815</v>
      </c>
    </row>
    <row r="191" spans="2:65" s="1" customFormat="1" ht="21.75" customHeight="1">
      <c r="B191" s="128"/>
      <c r="C191" s="129" t="s">
        <v>420</v>
      </c>
      <c r="D191" s="129" t="s">
        <v>159</v>
      </c>
      <c r="E191" s="130" t="s">
        <v>2816</v>
      </c>
      <c r="F191" s="131" t="s">
        <v>2817</v>
      </c>
      <c r="G191" s="132" t="s">
        <v>352</v>
      </c>
      <c r="H191" s="133">
        <v>127</v>
      </c>
      <c r="I191" s="134"/>
      <c r="J191" s="135">
        <f t="shared" si="0"/>
        <v>0</v>
      </c>
      <c r="K191" s="131" t="s">
        <v>225</v>
      </c>
      <c r="L191" s="30"/>
      <c r="M191" s="136" t="s">
        <v>1</v>
      </c>
      <c r="N191" s="137" t="s">
        <v>41</v>
      </c>
      <c r="P191" s="138">
        <f t="shared" si="1"/>
        <v>0</v>
      </c>
      <c r="Q191" s="138">
        <v>0</v>
      </c>
      <c r="R191" s="138">
        <f t="shared" si="2"/>
        <v>0</v>
      </c>
      <c r="S191" s="138">
        <v>0</v>
      </c>
      <c r="T191" s="139">
        <f t="shared" si="3"/>
        <v>0</v>
      </c>
      <c r="AR191" s="140" t="s">
        <v>294</v>
      </c>
      <c r="AT191" s="140" t="s">
        <v>159</v>
      </c>
      <c r="AU191" s="140" t="s">
        <v>84</v>
      </c>
      <c r="AY191" s="15" t="s">
        <v>158</v>
      </c>
      <c r="BE191" s="141">
        <f t="shared" si="4"/>
        <v>0</v>
      </c>
      <c r="BF191" s="141">
        <f t="shared" si="5"/>
        <v>0</v>
      </c>
      <c r="BG191" s="141">
        <f t="shared" si="6"/>
        <v>0</v>
      </c>
      <c r="BH191" s="141">
        <f t="shared" si="7"/>
        <v>0</v>
      </c>
      <c r="BI191" s="141">
        <f t="shared" si="8"/>
        <v>0</v>
      </c>
      <c r="BJ191" s="15" t="s">
        <v>80</v>
      </c>
      <c r="BK191" s="141">
        <f t="shared" si="9"/>
        <v>0</v>
      </c>
      <c r="BL191" s="15" t="s">
        <v>294</v>
      </c>
      <c r="BM191" s="140" t="s">
        <v>2818</v>
      </c>
    </row>
    <row r="192" spans="2:65" s="1" customFormat="1" ht="24.2" customHeight="1">
      <c r="B192" s="128"/>
      <c r="C192" s="129" t="s">
        <v>424</v>
      </c>
      <c r="D192" s="129" t="s">
        <v>159</v>
      </c>
      <c r="E192" s="130" t="s">
        <v>2819</v>
      </c>
      <c r="F192" s="131" t="s">
        <v>2820</v>
      </c>
      <c r="G192" s="132" t="s">
        <v>552</v>
      </c>
      <c r="H192" s="176"/>
      <c r="I192" s="134"/>
      <c r="J192" s="135">
        <f t="shared" si="0"/>
        <v>0</v>
      </c>
      <c r="K192" s="131" t="s">
        <v>225</v>
      </c>
      <c r="L192" s="30"/>
      <c r="M192" s="136" t="s">
        <v>1</v>
      </c>
      <c r="N192" s="137" t="s">
        <v>41</v>
      </c>
      <c r="P192" s="138">
        <f t="shared" si="1"/>
        <v>0</v>
      </c>
      <c r="Q192" s="138">
        <v>0</v>
      </c>
      <c r="R192" s="138">
        <f t="shared" si="2"/>
        <v>0</v>
      </c>
      <c r="S192" s="138">
        <v>0</v>
      </c>
      <c r="T192" s="139">
        <f t="shared" si="3"/>
        <v>0</v>
      </c>
      <c r="AR192" s="140" t="s">
        <v>294</v>
      </c>
      <c r="AT192" s="140" t="s">
        <v>159</v>
      </c>
      <c r="AU192" s="140" t="s">
        <v>84</v>
      </c>
      <c r="AY192" s="15" t="s">
        <v>158</v>
      </c>
      <c r="BE192" s="141">
        <f t="shared" si="4"/>
        <v>0</v>
      </c>
      <c r="BF192" s="141">
        <f t="shared" si="5"/>
        <v>0</v>
      </c>
      <c r="BG192" s="141">
        <f t="shared" si="6"/>
        <v>0</v>
      </c>
      <c r="BH192" s="141">
        <f t="shared" si="7"/>
        <v>0</v>
      </c>
      <c r="BI192" s="141">
        <f t="shared" si="8"/>
        <v>0</v>
      </c>
      <c r="BJ192" s="15" t="s">
        <v>80</v>
      </c>
      <c r="BK192" s="141">
        <f t="shared" si="9"/>
        <v>0</v>
      </c>
      <c r="BL192" s="15" t="s">
        <v>294</v>
      </c>
      <c r="BM192" s="140" t="s">
        <v>2821</v>
      </c>
    </row>
    <row r="193" spans="2:65" s="10" customFormat="1" ht="22.9" customHeight="1">
      <c r="B193" s="118"/>
      <c r="D193" s="119" t="s">
        <v>75</v>
      </c>
      <c r="E193" s="164" t="s">
        <v>2526</v>
      </c>
      <c r="F193" s="164" t="s">
        <v>2527</v>
      </c>
      <c r="I193" s="121"/>
      <c r="J193" s="165">
        <f>BK193</f>
        <v>0</v>
      </c>
      <c r="L193" s="118"/>
      <c r="M193" s="123"/>
      <c r="P193" s="124">
        <f>SUM(P194:P220)</f>
        <v>0</v>
      </c>
      <c r="R193" s="124">
        <f>SUM(R194:R220)</f>
        <v>0.67554000000000003</v>
      </c>
      <c r="T193" s="125">
        <f>SUM(T194:T220)</f>
        <v>0</v>
      </c>
      <c r="AR193" s="119" t="s">
        <v>84</v>
      </c>
      <c r="AT193" s="126" t="s">
        <v>75</v>
      </c>
      <c r="AU193" s="126" t="s">
        <v>80</v>
      </c>
      <c r="AY193" s="119" t="s">
        <v>158</v>
      </c>
      <c r="BK193" s="127">
        <f>SUM(BK194:BK220)</f>
        <v>0</v>
      </c>
    </row>
    <row r="194" spans="2:65" s="1" customFormat="1" ht="24.2" customHeight="1">
      <c r="B194" s="128"/>
      <c r="C194" s="129" t="s">
        <v>428</v>
      </c>
      <c r="D194" s="129" t="s">
        <v>159</v>
      </c>
      <c r="E194" s="130" t="s">
        <v>2822</v>
      </c>
      <c r="F194" s="131" t="s">
        <v>2823</v>
      </c>
      <c r="G194" s="132" t="s">
        <v>352</v>
      </c>
      <c r="H194" s="133">
        <v>20</v>
      </c>
      <c r="I194" s="134"/>
      <c r="J194" s="135">
        <f t="shared" ref="J194:J220" si="10">ROUND(I194*H194,2)</f>
        <v>0</v>
      </c>
      <c r="K194" s="131" t="s">
        <v>225</v>
      </c>
      <c r="L194" s="30"/>
      <c r="M194" s="136" t="s">
        <v>1</v>
      </c>
      <c r="N194" s="137" t="s">
        <v>41</v>
      </c>
      <c r="P194" s="138">
        <f t="shared" ref="P194:P220" si="11">O194*H194</f>
        <v>0</v>
      </c>
      <c r="Q194" s="138">
        <v>4.5100000000000001E-3</v>
      </c>
      <c r="R194" s="138">
        <f t="shared" ref="R194:R220" si="12">Q194*H194</f>
        <v>9.0200000000000002E-2</v>
      </c>
      <c r="S194" s="138">
        <v>0</v>
      </c>
      <c r="T194" s="139">
        <f t="shared" ref="T194:T220" si="13">S194*H194</f>
        <v>0</v>
      </c>
      <c r="AR194" s="140" t="s">
        <v>294</v>
      </c>
      <c r="AT194" s="140" t="s">
        <v>159</v>
      </c>
      <c r="AU194" s="140" t="s">
        <v>84</v>
      </c>
      <c r="AY194" s="15" t="s">
        <v>158</v>
      </c>
      <c r="BE194" s="141">
        <f t="shared" ref="BE194:BE220" si="14">IF(N194="základní",J194,0)</f>
        <v>0</v>
      </c>
      <c r="BF194" s="141">
        <f t="shared" ref="BF194:BF220" si="15">IF(N194="snížená",J194,0)</f>
        <v>0</v>
      </c>
      <c r="BG194" s="141">
        <f t="shared" ref="BG194:BG220" si="16">IF(N194="zákl. přenesená",J194,0)</f>
        <v>0</v>
      </c>
      <c r="BH194" s="141">
        <f t="shared" ref="BH194:BH220" si="17">IF(N194="sníž. přenesená",J194,0)</f>
        <v>0</v>
      </c>
      <c r="BI194" s="141">
        <f t="shared" ref="BI194:BI220" si="18">IF(N194="nulová",J194,0)</f>
        <v>0</v>
      </c>
      <c r="BJ194" s="15" t="s">
        <v>80</v>
      </c>
      <c r="BK194" s="141">
        <f t="shared" ref="BK194:BK220" si="19">ROUND(I194*H194,2)</f>
        <v>0</v>
      </c>
      <c r="BL194" s="15" t="s">
        <v>294</v>
      </c>
      <c r="BM194" s="140" t="s">
        <v>2824</v>
      </c>
    </row>
    <row r="195" spans="2:65" s="1" customFormat="1" ht="24.2" customHeight="1">
      <c r="B195" s="128"/>
      <c r="C195" s="129" t="s">
        <v>432</v>
      </c>
      <c r="D195" s="129" t="s">
        <v>159</v>
      </c>
      <c r="E195" s="130" t="s">
        <v>2825</v>
      </c>
      <c r="F195" s="131" t="s">
        <v>2826</v>
      </c>
      <c r="G195" s="132" t="s">
        <v>352</v>
      </c>
      <c r="H195" s="133">
        <v>172</v>
      </c>
      <c r="I195" s="134"/>
      <c r="J195" s="135">
        <f t="shared" si="10"/>
        <v>0</v>
      </c>
      <c r="K195" s="131" t="s">
        <v>225</v>
      </c>
      <c r="L195" s="30"/>
      <c r="M195" s="136" t="s">
        <v>1</v>
      </c>
      <c r="N195" s="137" t="s">
        <v>41</v>
      </c>
      <c r="P195" s="138">
        <f t="shared" si="11"/>
        <v>0</v>
      </c>
      <c r="Q195" s="138">
        <v>9.7999999999999997E-4</v>
      </c>
      <c r="R195" s="138">
        <f t="shared" si="12"/>
        <v>0.16855999999999999</v>
      </c>
      <c r="S195" s="138">
        <v>0</v>
      </c>
      <c r="T195" s="139">
        <f t="shared" si="13"/>
        <v>0</v>
      </c>
      <c r="AR195" s="140" t="s">
        <v>294</v>
      </c>
      <c r="AT195" s="140" t="s">
        <v>159</v>
      </c>
      <c r="AU195" s="140" t="s">
        <v>84</v>
      </c>
      <c r="AY195" s="15" t="s">
        <v>158</v>
      </c>
      <c r="BE195" s="141">
        <f t="shared" si="14"/>
        <v>0</v>
      </c>
      <c r="BF195" s="141">
        <f t="shared" si="15"/>
        <v>0</v>
      </c>
      <c r="BG195" s="141">
        <f t="shared" si="16"/>
        <v>0</v>
      </c>
      <c r="BH195" s="141">
        <f t="shared" si="17"/>
        <v>0</v>
      </c>
      <c r="BI195" s="141">
        <f t="shared" si="18"/>
        <v>0</v>
      </c>
      <c r="BJ195" s="15" t="s">
        <v>80</v>
      </c>
      <c r="BK195" s="141">
        <f t="shared" si="19"/>
        <v>0</v>
      </c>
      <c r="BL195" s="15" t="s">
        <v>294</v>
      </c>
      <c r="BM195" s="140" t="s">
        <v>2827</v>
      </c>
    </row>
    <row r="196" spans="2:65" s="1" customFormat="1" ht="24.2" customHeight="1">
      <c r="B196" s="128"/>
      <c r="C196" s="129" t="s">
        <v>115</v>
      </c>
      <c r="D196" s="129" t="s">
        <v>159</v>
      </c>
      <c r="E196" s="130" t="s">
        <v>2828</v>
      </c>
      <c r="F196" s="131" t="s">
        <v>2829</v>
      </c>
      <c r="G196" s="132" t="s">
        <v>352</v>
      </c>
      <c r="H196" s="133">
        <v>41</v>
      </c>
      <c r="I196" s="134"/>
      <c r="J196" s="135">
        <f t="shared" si="10"/>
        <v>0</v>
      </c>
      <c r="K196" s="131" t="s">
        <v>225</v>
      </c>
      <c r="L196" s="30"/>
      <c r="M196" s="136" t="s">
        <v>1</v>
      </c>
      <c r="N196" s="137" t="s">
        <v>41</v>
      </c>
      <c r="P196" s="138">
        <f t="shared" si="11"/>
        <v>0</v>
      </c>
      <c r="Q196" s="138">
        <v>1.2600000000000001E-3</v>
      </c>
      <c r="R196" s="138">
        <f t="shared" si="12"/>
        <v>5.1660000000000005E-2</v>
      </c>
      <c r="S196" s="138">
        <v>0</v>
      </c>
      <c r="T196" s="139">
        <f t="shared" si="13"/>
        <v>0</v>
      </c>
      <c r="AR196" s="140" t="s">
        <v>294</v>
      </c>
      <c r="AT196" s="140" t="s">
        <v>159</v>
      </c>
      <c r="AU196" s="140" t="s">
        <v>84</v>
      </c>
      <c r="AY196" s="15" t="s">
        <v>158</v>
      </c>
      <c r="BE196" s="141">
        <f t="shared" si="14"/>
        <v>0</v>
      </c>
      <c r="BF196" s="141">
        <f t="shared" si="15"/>
        <v>0</v>
      </c>
      <c r="BG196" s="141">
        <f t="shared" si="16"/>
        <v>0</v>
      </c>
      <c r="BH196" s="141">
        <f t="shared" si="17"/>
        <v>0</v>
      </c>
      <c r="BI196" s="141">
        <f t="shared" si="18"/>
        <v>0</v>
      </c>
      <c r="BJ196" s="15" t="s">
        <v>80</v>
      </c>
      <c r="BK196" s="141">
        <f t="shared" si="19"/>
        <v>0</v>
      </c>
      <c r="BL196" s="15" t="s">
        <v>294</v>
      </c>
      <c r="BM196" s="140" t="s">
        <v>2830</v>
      </c>
    </row>
    <row r="197" spans="2:65" s="1" customFormat="1" ht="24.2" customHeight="1">
      <c r="B197" s="128"/>
      <c r="C197" s="129" t="s">
        <v>442</v>
      </c>
      <c r="D197" s="129" t="s">
        <v>159</v>
      </c>
      <c r="E197" s="130" t="s">
        <v>2831</v>
      </c>
      <c r="F197" s="131" t="s">
        <v>2832</v>
      </c>
      <c r="G197" s="132" t="s">
        <v>352</v>
      </c>
      <c r="H197" s="133">
        <v>53</v>
      </c>
      <c r="I197" s="134"/>
      <c r="J197" s="135">
        <f t="shared" si="10"/>
        <v>0</v>
      </c>
      <c r="K197" s="131" t="s">
        <v>225</v>
      </c>
      <c r="L197" s="30"/>
      <c r="M197" s="136" t="s">
        <v>1</v>
      </c>
      <c r="N197" s="137" t="s">
        <v>41</v>
      </c>
      <c r="P197" s="138">
        <f t="shared" si="11"/>
        <v>0</v>
      </c>
      <c r="Q197" s="138">
        <v>1.5299999999999999E-3</v>
      </c>
      <c r="R197" s="138">
        <f t="shared" si="12"/>
        <v>8.1089999999999995E-2</v>
      </c>
      <c r="S197" s="138">
        <v>0</v>
      </c>
      <c r="T197" s="139">
        <f t="shared" si="13"/>
        <v>0</v>
      </c>
      <c r="AR197" s="140" t="s">
        <v>294</v>
      </c>
      <c r="AT197" s="140" t="s">
        <v>159</v>
      </c>
      <c r="AU197" s="140" t="s">
        <v>84</v>
      </c>
      <c r="AY197" s="15" t="s">
        <v>158</v>
      </c>
      <c r="BE197" s="141">
        <f t="shared" si="14"/>
        <v>0</v>
      </c>
      <c r="BF197" s="141">
        <f t="shared" si="15"/>
        <v>0</v>
      </c>
      <c r="BG197" s="141">
        <f t="shared" si="16"/>
        <v>0</v>
      </c>
      <c r="BH197" s="141">
        <f t="shared" si="17"/>
        <v>0</v>
      </c>
      <c r="BI197" s="141">
        <f t="shared" si="18"/>
        <v>0</v>
      </c>
      <c r="BJ197" s="15" t="s">
        <v>80</v>
      </c>
      <c r="BK197" s="141">
        <f t="shared" si="19"/>
        <v>0</v>
      </c>
      <c r="BL197" s="15" t="s">
        <v>294</v>
      </c>
      <c r="BM197" s="140" t="s">
        <v>2833</v>
      </c>
    </row>
    <row r="198" spans="2:65" s="1" customFormat="1" ht="24.2" customHeight="1">
      <c r="B198" s="128"/>
      <c r="C198" s="129" t="s">
        <v>446</v>
      </c>
      <c r="D198" s="129" t="s">
        <v>159</v>
      </c>
      <c r="E198" s="130" t="s">
        <v>2834</v>
      </c>
      <c r="F198" s="131" t="s">
        <v>2835</v>
      </c>
      <c r="G198" s="132" t="s">
        <v>352</v>
      </c>
      <c r="H198" s="133">
        <v>14</v>
      </c>
      <c r="I198" s="134"/>
      <c r="J198" s="135">
        <f t="shared" si="10"/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 t="shared" si="11"/>
        <v>0</v>
      </c>
      <c r="Q198" s="138">
        <v>2.8400000000000001E-3</v>
      </c>
      <c r="R198" s="138">
        <f t="shared" si="12"/>
        <v>3.9760000000000004E-2</v>
      </c>
      <c r="S198" s="138">
        <v>0</v>
      </c>
      <c r="T198" s="139">
        <f t="shared" si="13"/>
        <v>0</v>
      </c>
      <c r="AR198" s="140" t="s">
        <v>294</v>
      </c>
      <c r="AT198" s="140" t="s">
        <v>159</v>
      </c>
      <c r="AU198" s="140" t="s">
        <v>84</v>
      </c>
      <c r="AY198" s="15" t="s">
        <v>158</v>
      </c>
      <c r="BE198" s="141">
        <f t="shared" si="14"/>
        <v>0</v>
      </c>
      <c r="BF198" s="141">
        <f t="shared" si="15"/>
        <v>0</v>
      </c>
      <c r="BG198" s="141">
        <f t="shared" si="16"/>
        <v>0</v>
      </c>
      <c r="BH198" s="141">
        <f t="shared" si="17"/>
        <v>0</v>
      </c>
      <c r="BI198" s="141">
        <f t="shared" si="18"/>
        <v>0</v>
      </c>
      <c r="BJ198" s="15" t="s">
        <v>80</v>
      </c>
      <c r="BK198" s="141">
        <f t="shared" si="19"/>
        <v>0</v>
      </c>
      <c r="BL198" s="15" t="s">
        <v>294</v>
      </c>
      <c r="BM198" s="140" t="s">
        <v>2836</v>
      </c>
    </row>
    <row r="199" spans="2:65" s="1" customFormat="1" ht="24.2" customHeight="1">
      <c r="B199" s="128"/>
      <c r="C199" s="129" t="s">
        <v>451</v>
      </c>
      <c r="D199" s="129" t="s">
        <v>159</v>
      </c>
      <c r="E199" s="130" t="s">
        <v>2837</v>
      </c>
      <c r="F199" s="131" t="s">
        <v>2838</v>
      </c>
      <c r="G199" s="132" t="s">
        <v>352</v>
      </c>
      <c r="H199" s="133">
        <v>9</v>
      </c>
      <c r="I199" s="134"/>
      <c r="J199" s="135">
        <f t="shared" si="10"/>
        <v>0</v>
      </c>
      <c r="K199" s="131" t="s">
        <v>225</v>
      </c>
      <c r="L199" s="30"/>
      <c r="M199" s="136" t="s">
        <v>1</v>
      </c>
      <c r="N199" s="137" t="s">
        <v>41</v>
      </c>
      <c r="P199" s="138">
        <f t="shared" si="11"/>
        <v>0</v>
      </c>
      <c r="Q199" s="138">
        <v>3.7299999999999998E-3</v>
      </c>
      <c r="R199" s="138">
        <f t="shared" si="12"/>
        <v>3.3569999999999996E-2</v>
      </c>
      <c r="S199" s="138">
        <v>0</v>
      </c>
      <c r="T199" s="139">
        <f t="shared" si="13"/>
        <v>0</v>
      </c>
      <c r="AR199" s="140" t="s">
        <v>294</v>
      </c>
      <c r="AT199" s="140" t="s">
        <v>159</v>
      </c>
      <c r="AU199" s="140" t="s">
        <v>84</v>
      </c>
      <c r="AY199" s="15" t="s">
        <v>158</v>
      </c>
      <c r="BE199" s="141">
        <f t="shared" si="14"/>
        <v>0</v>
      </c>
      <c r="BF199" s="141">
        <f t="shared" si="15"/>
        <v>0</v>
      </c>
      <c r="BG199" s="141">
        <f t="shared" si="16"/>
        <v>0</v>
      </c>
      <c r="BH199" s="141">
        <f t="shared" si="17"/>
        <v>0</v>
      </c>
      <c r="BI199" s="141">
        <f t="shared" si="18"/>
        <v>0</v>
      </c>
      <c r="BJ199" s="15" t="s">
        <v>80</v>
      </c>
      <c r="BK199" s="141">
        <f t="shared" si="19"/>
        <v>0</v>
      </c>
      <c r="BL199" s="15" t="s">
        <v>294</v>
      </c>
      <c r="BM199" s="140" t="s">
        <v>2839</v>
      </c>
    </row>
    <row r="200" spans="2:65" s="1" customFormat="1" ht="37.9" customHeight="1">
      <c r="B200" s="128"/>
      <c r="C200" s="129" t="s">
        <v>456</v>
      </c>
      <c r="D200" s="129" t="s">
        <v>159</v>
      </c>
      <c r="E200" s="130" t="s">
        <v>2840</v>
      </c>
      <c r="F200" s="131" t="s">
        <v>2841</v>
      </c>
      <c r="G200" s="132" t="s">
        <v>352</v>
      </c>
      <c r="H200" s="133">
        <v>20</v>
      </c>
      <c r="I200" s="134"/>
      <c r="J200" s="135">
        <f t="shared" si="10"/>
        <v>0</v>
      </c>
      <c r="K200" s="131" t="s">
        <v>225</v>
      </c>
      <c r="L200" s="30"/>
      <c r="M200" s="136" t="s">
        <v>1</v>
      </c>
      <c r="N200" s="137" t="s">
        <v>41</v>
      </c>
      <c r="P200" s="138">
        <f t="shared" si="11"/>
        <v>0</v>
      </c>
      <c r="Q200" s="138">
        <v>4.0000000000000003E-5</v>
      </c>
      <c r="R200" s="138">
        <f t="shared" si="12"/>
        <v>8.0000000000000004E-4</v>
      </c>
      <c r="S200" s="138">
        <v>0</v>
      </c>
      <c r="T200" s="139">
        <f t="shared" si="13"/>
        <v>0</v>
      </c>
      <c r="AR200" s="140" t="s">
        <v>294</v>
      </c>
      <c r="AT200" s="140" t="s">
        <v>159</v>
      </c>
      <c r="AU200" s="140" t="s">
        <v>84</v>
      </c>
      <c r="AY200" s="15" t="s">
        <v>158</v>
      </c>
      <c r="BE200" s="141">
        <f t="shared" si="14"/>
        <v>0</v>
      </c>
      <c r="BF200" s="141">
        <f t="shared" si="15"/>
        <v>0</v>
      </c>
      <c r="BG200" s="141">
        <f t="shared" si="16"/>
        <v>0</v>
      </c>
      <c r="BH200" s="141">
        <f t="shared" si="17"/>
        <v>0</v>
      </c>
      <c r="BI200" s="141">
        <f t="shared" si="18"/>
        <v>0</v>
      </c>
      <c r="BJ200" s="15" t="s">
        <v>80</v>
      </c>
      <c r="BK200" s="141">
        <f t="shared" si="19"/>
        <v>0</v>
      </c>
      <c r="BL200" s="15" t="s">
        <v>294</v>
      </c>
      <c r="BM200" s="140" t="s">
        <v>2842</v>
      </c>
    </row>
    <row r="201" spans="2:65" s="1" customFormat="1" ht="37.9" customHeight="1">
      <c r="B201" s="128"/>
      <c r="C201" s="129" t="s">
        <v>461</v>
      </c>
      <c r="D201" s="129" t="s">
        <v>159</v>
      </c>
      <c r="E201" s="130" t="s">
        <v>2843</v>
      </c>
      <c r="F201" s="131" t="s">
        <v>2844</v>
      </c>
      <c r="G201" s="132" t="s">
        <v>352</v>
      </c>
      <c r="H201" s="133">
        <v>172</v>
      </c>
      <c r="I201" s="134"/>
      <c r="J201" s="135">
        <f t="shared" si="10"/>
        <v>0</v>
      </c>
      <c r="K201" s="131" t="s">
        <v>225</v>
      </c>
      <c r="L201" s="30"/>
      <c r="M201" s="136" t="s">
        <v>1</v>
      </c>
      <c r="N201" s="137" t="s">
        <v>41</v>
      </c>
      <c r="P201" s="138">
        <f t="shared" si="11"/>
        <v>0</v>
      </c>
      <c r="Q201" s="138">
        <v>1.2E-4</v>
      </c>
      <c r="R201" s="138">
        <f t="shared" si="12"/>
        <v>2.0640000000000002E-2</v>
      </c>
      <c r="S201" s="138">
        <v>0</v>
      </c>
      <c r="T201" s="139">
        <f t="shared" si="13"/>
        <v>0</v>
      </c>
      <c r="AR201" s="140" t="s">
        <v>294</v>
      </c>
      <c r="AT201" s="140" t="s">
        <v>159</v>
      </c>
      <c r="AU201" s="140" t="s">
        <v>84</v>
      </c>
      <c r="AY201" s="15" t="s">
        <v>158</v>
      </c>
      <c r="BE201" s="141">
        <f t="shared" si="14"/>
        <v>0</v>
      </c>
      <c r="BF201" s="141">
        <f t="shared" si="15"/>
        <v>0</v>
      </c>
      <c r="BG201" s="141">
        <f t="shared" si="16"/>
        <v>0</v>
      </c>
      <c r="BH201" s="141">
        <f t="shared" si="17"/>
        <v>0</v>
      </c>
      <c r="BI201" s="141">
        <f t="shared" si="18"/>
        <v>0</v>
      </c>
      <c r="BJ201" s="15" t="s">
        <v>80</v>
      </c>
      <c r="BK201" s="141">
        <f t="shared" si="19"/>
        <v>0</v>
      </c>
      <c r="BL201" s="15" t="s">
        <v>294</v>
      </c>
      <c r="BM201" s="140" t="s">
        <v>2845</v>
      </c>
    </row>
    <row r="202" spans="2:65" s="1" customFormat="1" ht="37.9" customHeight="1">
      <c r="B202" s="128"/>
      <c r="C202" s="129" t="s">
        <v>466</v>
      </c>
      <c r="D202" s="129" t="s">
        <v>159</v>
      </c>
      <c r="E202" s="130" t="s">
        <v>2846</v>
      </c>
      <c r="F202" s="131" t="s">
        <v>2847</v>
      </c>
      <c r="G202" s="132" t="s">
        <v>352</v>
      </c>
      <c r="H202" s="133">
        <v>94</v>
      </c>
      <c r="I202" s="134"/>
      <c r="J202" s="135">
        <f t="shared" si="10"/>
        <v>0</v>
      </c>
      <c r="K202" s="131" t="s">
        <v>225</v>
      </c>
      <c r="L202" s="30"/>
      <c r="M202" s="136" t="s">
        <v>1</v>
      </c>
      <c r="N202" s="137" t="s">
        <v>41</v>
      </c>
      <c r="P202" s="138">
        <f t="shared" si="11"/>
        <v>0</v>
      </c>
      <c r="Q202" s="138">
        <v>1.6000000000000001E-4</v>
      </c>
      <c r="R202" s="138">
        <f t="shared" si="12"/>
        <v>1.5040000000000001E-2</v>
      </c>
      <c r="S202" s="138">
        <v>0</v>
      </c>
      <c r="T202" s="139">
        <f t="shared" si="13"/>
        <v>0</v>
      </c>
      <c r="AR202" s="140" t="s">
        <v>294</v>
      </c>
      <c r="AT202" s="140" t="s">
        <v>159</v>
      </c>
      <c r="AU202" s="140" t="s">
        <v>84</v>
      </c>
      <c r="AY202" s="15" t="s">
        <v>158</v>
      </c>
      <c r="BE202" s="141">
        <f t="shared" si="14"/>
        <v>0</v>
      </c>
      <c r="BF202" s="141">
        <f t="shared" si="15"/>
        <v>0</v>
      </c>
      <c r="BG202" s="141">
        <f t="shared" si="16"/>
        <v>0</v>
      </c>
      <c r="BH202" s="141">
        <f t="shared" si="17"/>
        <v>0</v>
      </c>
      <c r="BI202" s="141">
        <f t="shared" si="18"/>
        <v>0</v>
      </c>
      <c r="BJ202" s="15" t="s">
        <v>80</v>
      </c>
      <c r="BK202" s="141">
        <f t="shared" si="19"/>
        <v>0</v>
      </c>
      <c r="BL202" s="15" t="s">
        <v>294</v>
      </c>
      <c r="BM202" s="140" t="s">
        <v>2848</v>
      </c>
    </row>
    <row r="203" spans="2:65" s="1" customFormat="1" ht="16.5" customHeight="1">
      <c r="B203" s="128"/>
      <c r="C203" s="129" t="s">
        <v>472</v>
      </c>
      <c r="D203" s="129" t="s">
        <v>159</v>
      </c>
      <c r="E203" s="130" t="s">
        <v>2849</v>
      </c>
      <c r="F203" s="131" t="s">
        <v>2850</v>
      </c>
      <c r="G203" s="132" t="s">
        <v>352</v>
      </c>
      <c r="H203" s="133">
        <v>90</v>
      </c>
      <c r="I203" s="134"/>
      <c r="J203" s="135">
        <f t="shared" si="10"/>
        <v>0</v>
      </c>
      <c r="K203" s="131" t="s">
        <v>225</v>
      </c>
      <c r="L203" s="30"/>
      <c r="M203" s="136" t="s">
        <v>1</v>
      </c>
      <c r="N203" s="137" t="s">
        <v>41</v>
      </c>
      <c r="P203" s="138">
        <f t="shared" si="11"/>
        <v>0</v>
      </c>
      <c r="Q203" s="138">
        <v>1.9000000000000001E-4</v>
      </c>
      <c r="R203" s="138">
        <f t="shared" si="12"/>
        <v>1.7100000000000001E-2</v>
      </c>
      <c r="S203" s="138">
        <v>0</v>
      </c>
      <c r="T203" s="139">
        <f t="shared" si="13"/>
        <v>0</v>
      </c>
      <c r="AR203" s="140" t="s">
        <v>294</v>
      </c>
      <c r="AT203" s="140" t="s">
        <v>159</v>
      </c>
      <c r="AU203" s="140" t="s">
        <v>84</v>
      </c>
      <c r="AY203" s="15" t="s">
        <v>158</v>
      </c>
      <c r="BE203" s="141">
        <f t="shared" si="14"/>
        <v>0</v>
      </c>
      <c r="BF203" s="141">
        <f t="shared" si="15"/>
        <v>0</v>
      </c>
      <c r="BG203" s="141">
        <f t="shared" si="16"/>
        <v>0</v>
      </c>
      <c r="BH203" s="141">
        <f t="shared" si="17"/>
        <v>0</v>
      </c>
      <c r="BI203" s="141">
        <f t="shared" si="18"/>
        <v>0</v>
      </c>
      <c r="BJ203" s="15" t="s">
        <v>80</v>
      </c>
      <c r="BK203" s="141">
        <f t="shared" si="19"/>
        <v>0</v>
      </c>
      <c r="BL203" s="15" t="s">
        <v>294</v>
      </c>
      <c r="BM203" s="140" t="s">
        <v>2851</v>
      </c>
    </row>
    <row r="204" spans="2:65" s="1" customFormat="1" ht="16.5" customHeight="1">
      <c r="B204" s="128"/>
      <c r="C204" s="129" t="s">
        <v>477</v>
      </c>
      <c r="D204" s="129" t="s">
        <v>159</v>
      </c>
      <c r="E204" s="130" t="s">
        <v>2852</v>
      </c>
      <c r="F204" s="131" t="s">
        <v>2853</v>
      </c>
      <c r="G204" s="132" t="s">
        <v>352</v>
      </c>
      <c r="H204" s="133">
        <v>30</v>
      </c>
      <c r="I204" s="134"/>
      <c r="J204" s="135">
        <f t="shared" si="10"/>
        <v>0</v>
      </c>
      <c r="K204" s="131" t="s">
        <v>225</v>
      </c>
      <c r="L204" s="30"/>
      <c r="M204" s="136" t="s">
        <v>1</v>
      </c>
      <c r="N204" s="137" t="s">
        <v>41</v>
      </c>
      <c r="P204" s="138">
        <f t="shared" si="11"/>
        <v>0</v>
      </c>
      <c r="Q204" s="138">
        <v>2.5000000000000001E-4</v>
      </c>
      <c r="R204" s="138">
        <f t="shared" si="12"/>
        <v>7.4999999999999997E-3</v>
      </c>
      <c r="S204" s="138">
        <v>0</v>
      </c>
      <c r="T204" s="139">
        <f t="shared" si="13"/>
        <v>0</v>
      </c>
      <c r="AR204" s="140" t="s">
        <v>294</v>
      </c>
      <c r="AT204" s="140" t="s">
        <v>159</v>
      </c>
      <c r="AU204" s="140" t="s">
        <v>84</v>
      </c>
      <c r="AY204" s="15" t="s">
        <v>158</v>
      </c>
      <c r="BE204" s="141">
        <f t="shared" si="14"/>
        <v>0</v>
      </c>
      <c r="BF204" s="141">
        <f t="shared" si="15"/>
        <v>0</v>
      </c>
      <c r="BG204" s="141">
        <f t="shared" si="16"/>
        <v>0</v>
      </c>
      <c r="BH204" s="141">
        <f t="shared" si="17"/>
        <v>0</v>
      </c>
      <c r="BI204" s="141">
        <f t="shared" si="18"/>
        <v>0</v>
      </c>
      <c r="BJ204" s="15" t="s">
        <v>80</v>
      </c>
      <c r="BK204" s="141">
        <f t="shared" si="19"/>
        <v>0</v>
      </c>
      <c r="BL204" s="15" t="s">
        <v>294</v>
      </c>
      <c r="BM204" s="140" t="s">
        <v>2854</v>
      </c>
    </row>
    <row r="205" spans="2:65" s="1" customFormat="1" ht="16.5" customHeight="1">
      <c r="B205" s="128"/>
      <c r="C205" s="129" t="s">
        <v>482</v>
      </c>
      <c r="D205" s="129" t="s">
        <v>159</v>
      </c>
      <c r="E205" s="130" t="s">
        <v>2855</v>
      </c>
      <c r="F205" s="131" t="s">
        <v>2856</v>
      </c>
      <c r="G205" s="132" t="s">
        <v>352</v>
      </c>
      <c r="H205" s="133">
        <v>30</v>
      </c>
      <c r="I205" s="134"/>
      <c r="J205" s="135">
        <f t="shared" si="10"/>
        <v>0</v>
      </c>
      <c r="K205" s="131" t="s">
        <v>225</v>
      </c>
      <c r="L205" s="30"/>
      <c r="M205" s="136" t="s">
        <v>1</v>
      </c>
      <c r="N205" s="137" t="s">
        <v>41</v>
      </c>
      <c r="P205" s="138">
        <f t="shared" si="11"/>
        <v>0</v>
      </c>
      <c r="Q205" s="138">
        <v>2.5999999999999998E-4</v>
      </c>
      <c r="R205" s="138">
        <f t="shared" si="12"/>
        <v>7.7999999999999996E-3</v>
      </c>
      <c r="S205" s="138">
        <v>0</v>
      </c>
      <c r="T205" s="139">
        <f t="shared" si="13"/>
        <v>0</v>
      </c>
      <c r="AR205" s="140" t="s">
        <v>294</v>
      </c>
      <c r="AT205" s="140" t="s">
        <v>159</v>
      </c>
      <c r="AU205" s="140" t="s">
        <v>84</v>
      </c>
      <c r="AY205" s="15" t="s">
        <v>158</v>
      </c>
      <c r="BE205" s="141">
        <f t="shared" si="14"/>
        <v>0</v>
      </c>
      <c r="BF205" s="141">
        <f t="shared" si="15"/>
        <v>0</v>
      </c>
      <c r="BG205" s="141">
        <f t="shared" si="16"/>
        <v>0</v>
      </c>
      <c r="BH205" s="141">
        <f t="shared" si="17"/>
        <v>0</v>
      </c>
      <c r="BI205" s="141">
        <f t="shared" si="18"/>
        <v>0</v>
      </c>
      <c r="BJ205" s="15" t="s">
        <v>80</v>
      </c>
      <c r="BK205" s="141">
        <f t="shared" si="19"/>
        <v>0</v>
      </c>
      <c r="BL205" s="15" t="s">
        <v>294</v>
      </c>
      <c r="BM205" s="140" t="s">
        <v>2857</v>
      </c>
    </row>
    <row r="206" spans="2:65" s="1" customFormat="1" ht="16.5" customHeight="1">
      <c r="B206" s="128"/>
      <c r="C206" s="129" t="s">
        <v>118</v>
      </c>
      <c r="D206" s="129" t="s">
        <v>159</v>
      </c>
      <c r="E206" s="130" t="s">
        <v>2858</v>
      </c>
      <c r="F206" s="131" t="s">
        <v>2859</v>
      </c>
      <c r="G206" s="132" t="s">
        <v>352</v>
      </c>
      <c r="H206" s="133">
        <v>14</v>
      </c>
      <c r="I206" s="134"/>
      <c r="J206" s="135">
        <f t="shared" si="10"/>
        <v>0</v>
      </c>
      <c r="K206" s="131" t="s">
        <v>225</v>
      </c>
      <c r="L206" s="30"/>
      <c r="M206" s="136" t="s">
        <v>1</v>
      </c>
      <c r="N206" s="137" t="s">
        <v>41</v>
      </c>
      <c r="P206" s="138">
        <f t="shared" si="11"/>
        <v>0</v>
      </c>
      <c r="Q206" s="138">
        <v>2.7E-4</v>
      </c>
      <c r="R206" s="138">
        <f t="shared" si="12"/>
        <v>3.7799999999999999E-3</v>
      </c>
      <c r="S206" s="138">
        <v>0</v>
      </c>
      <c r="T206" s="139">
        <f t="shared" si="13"/>
        <v>0</v>
      </c>
      <c r="AR206" s="140" t="s">
        <v>294</v>
      </c>
      <c r="AT206" s="140" t="s">
        <v>159</v>
      </c>
      <c r="AU206" s="140" t="s">
        <v>84</v>
      </c>
      <c r="AY206" s="15" t="s">
        <v>158</v>
      </c>
      <c r="BE206" s="141">
        <f t="shared" si="14"/>
        <v>0</v>
      </c>
      <c r="BF206" s="141">
        <f t="shared" si="15"/>
        <v>0</v>
      </c>
      <c r="BG206" s="141">
        <f t="shared" si="16"/>
        <v>0</v>
      </c>
      <c r="BH206" s="141">
        <f t="shared" si="17"/>
        <v>0</v>
      </c>
      <c r="BI206" s="141">
        <f t="shared" si="18"/>
        <v>0</v>
      </c>
      <c r="BJ206" s="15" t="s">
        <v>80</v>
      </c>
      <c r="BK206" s="141">
        <f t="shared" si="19"/>
        <v>0</v>
      </c>
      <c r="BL206" s="15" t="s">
        <v>294</v>
      </c>
      <c r="BM206" s="140" t="s">
        <v>2860</v>
      </c>
    </row>
    <row r="207" spans="2:65" s="1" customFormat="1" ht="16.5" customHeight="1">
      <c r="B207" s="128"/>
      <c r="C207" s="129" t="s">
        <v>491</v>
      </c>
      <c r="D207" s="129" t="s">
        <v>159</v>
      </c>
      <c r="E207" s="130" t="s">
        <v>2861</v>
      </c>
      <c r="F207" s="131" t="s">
        <v>2862</v>
      </c>
      <c r="G207" s="132" t="s">
        <v>352</v>
      </c>
      <c r="H207" s="133">
        <v>9</v>
      </c>
      <c r="I207" s="134"/>
      <c r="J207" s="135">
        <f t="shared" si="10"/>
        <v>0</v>
      </c>
      <c r="K207" s="131" t="s">
        <v>225</v>
      </c>
      <c r="L207" s="30"/>
      <c r="M207" s="136" t="s">
        <v>1</v>
      </c>
      <c r="N207" s="137" t="s">
        <v>41</v>
      </c>
      <c r="P207" s="138">
        <f t="shared" si="11"/>
        <v>0</v>
      </c>
      <c r="Q207" s="138">
        <v>2.9999999999999997E-4</v>
      </c>
      <c r="R207" s="138">
        <f t="shared" si="12"/>
        <v>2.6999999999999997E-3</v>
      </c>
      <c r="S207" s="138">
        <v>0</v>
      </c>
      <c r="T207" s="139">
        <f t="shared" si="13"/>
        <v>0</v>
      </c>
      <c r="AR207" s="140" t="s">
        <v>294</v>
      </c>
      <c r="AT207" s="140" t="s">
        <v>159</v>
      </c>
      <c r="AU207" s="140" t="s">
        <v>84</v>
      </c>
      <c r="AY207" s="15" t="s">
        <v>158</v>
      </c>
      <c r="BE207" s="141">
        <f t="shared" si="14"/>
        <v>0</v>
      </c>
      <c r="BF207" s="141">
        <f t="shared" si="15"/>
        <v>0</v>
      </c>
      <c r="BG207" s="141">
        <f t="shared" si="16"/>
        <v>0</v>
      </c>
      <c r="BH207" s="141">
        <f t="shared" si="17"/>
        <v>0</v>
      </c>
      <c r="BI207" s="141">
        <f t="shared" si="18"/>
        <v>0</v>
      </c>
      <c r="BJ207" s="15" t="s">
        <v>80</v>
      </c>
      <c r="BK207" s="141">
        <f t="shared" si="19"/>
        <v>0</v>
      </c>
      <c r="BL207" s="15" t="s">
        <v>294</v>
      </c>
      <c r="BM207" s="140" t="s">
        <v>2863</v>
      </c>
    </row>
    <row r="208" spans="2:65" s="1" customFormat="1" ht="16.5" customHeight="1">
      <c r="B208" s="128"/>
      <c r="C208" s="129" t="s">
        <v>496</v>
      </c>
      <c r="D208" s="129" t="s">
        <v>159</v>
      </c>
      <c r="E208" s="130" t="s">
        <v>2864</v>
      </c>
      <c r="F208" s="131" t="s">
        <v>2865</v>
      </c>
      <c r="G208" s="132" t="s">
        <v>325</v>
      </c>
      <c r="H208" s="133">
        <v>32</v>
      </c>
      <c r="I208" s="134"/>
      <c r="J208" s="135">
        <f t="shared" si="10"/>
        <v>0</v>
      </c>
      <c r="K208" s="131" t="s">
        <v>225</v>
      </c>
      <c r="L208" s="30"/>
      <c r="M208" s="136" t="s">
        <v>1</v>
      </c>
      <c r="N208" s="137" t="s">
        <v>41</v>
      </c>
      <c r="P208" s="138">
        <f t="shared" si="11"/>
        <v>0</v>
      </c>
      <c r="Q208" s="138">
        <v>0</v>
      </c>
      <c r="R208" s="138">
        <f t="shared" si="12"/>
        <v>0</v>
      </c>
      <c r="S208" s="138">
        <v>0</v>
      </c>
      <c r="T208" s="139">
        <f t="shared" si="13"/>
        <v>0</v>
      </c>
      <c r="AR208" s="140" t="s">
        <v>294</v>
      </c>
      <c r="AT208" s="140" t="s">
        <v>159</v>
      </c>
      <c r="AU208" s="140" t="s">
        <v>84</v>
      </c>
      <c r="AY208" s="15" t="s">
        <v>158</v>
      </c>
      <c r="BE208" s="141">
        <f t="shared" si="14"/>
        <v>0</v>
      </c>
      <c r="BF208" s="141">
        <f t="shared" si="15"/>
        <v>0</v>
      </c>
      <c r="BG208" s="141">
        <f t="shared" si="16"/>
        <v>0</v>
      </c>
      <c r="BH208" s="141">
        <f t="shared" si="17"/>
        <v>0</v>
      </c>
      <c r="BI208" s="141">
        <f t="shared" si="18"/>
        <v>0</v>
      </c>
      <c r="BJ208" s="15" t="s">
        <v>80</v>
      </c>
      <c r="BK208" s="141">
        <f t="shared" si="19"/>
        <v>0</v>
      </c>
      <c r="BL208" s="15" t="s">
        <v>294</v>
      </c>
      <c r="BM208" s="140" t="s">
        <v>2866</v>
      </c>
    </row>
    <row r="209" spans="2:65" s="1" customFormat="1" ht="24.2" customHeight="1">
      <c r="B209" s="128"/>
      <c r="C209" s="129" t="s">
        <v>502</v>
      </c>
      <c r="D209" s="129" t="s">
        <v>159</v>
      </c>
      <c r="E209" s="130" t="s">
        <v>2867</v>
      </c>
      <c r="F209" s="131" t="s">
        <v>2868</v>
      </c>
      <c r="G209" s="132" t="s">
        <v>325</v>
      </c>
      <c r="H209" s="133">
        <v>2</v>
      </c>
      <c r="I209" s="134"/>
      <c r="J209" s="135">
        <f t="shared" si="10"/>
        <v>0</v>
      </c>
      <c r="K209" s="131" t="s">
        <v>225</v>
      </c>
      <c r="L209" s="30"/>
      <c r="M209" s="136" t="s">
        <v>1</v>
      </c>
      <c r="N209" s="137" t="s">
        <v>41</v>
      </c>
      <c r="P209" s="138">
        <f t="shared" si="11"/>
        <v>0</v>
      </c>
      <c r="Q209" s="138">
        <v>1.7000000000000001E-4</v>
      </c>
      <c r="R209" s="138">
        <f t="shared" si="12"/>
        <v>3.4000000000000002E-4</v>
      </c>
      <c r="S209" s="138">
        <v>0</v>
      </c>
      <c r="T209" s="139">
        <f t="shared" si="13"/>
        <v>0</v>
      </c>
      <c r="AR209" s="140" t="s">
        <v>294</v>
      </c>
      <c r="AT209" s="140" t="s">
        <v>159</v>
      </c>
      <c r="AU209" s="140" t="s">
        <v>84</v>
      </c>
      <c r="AY209" s="15" t="s">
        <v>158</v>
      </c>
      <c r="BE209" s="141">
        <f t="shared" si="14"/>
        <v>0</v>
      </c>
      <c r="BF209" s="141">
        <f t="shared" si="15"/>
        <v>0</v>
      </c>
      <c r="BG209" s="141">
        <f t="shared" si="16"/>
        <v>0</v>
      </c>
      <c r="BH209" s="141">
        <f t="shared" si="17"/>
        <v>0</v>
      </c>
      <c r="BI209" s="141">
        <f t="shared" si="18"/>
        <v>0</v>
      </c>
      <c r="BJ209" s="15" t="s">
        <v>80</v>
      </c>
      <c r="BK209" s="141">
        <f t="shared" si="19"/>
        <v>0</v>
      </c>
      <c r="BL209" s="15" t="s">
        <v>294</v>
      </c>
      <c r="BM209" s="140" t="s">
        <v>2869</v>
      </c>
    </row>
    <row r="210" spans="2:65" s="1" customFormat="1" ht="24.2" customHeight="1">
      <c r="B210" s="128"/>
      <c r="C210" s="129" t="s">
        <v>506</v>
      </c>
      <c r="D210" s="129" t="s">
        <v>159</v>
      </c>
      <c r="E210" s="130" t="s">
        <v>2870</v>
      </c>
      <c r="F210" s="131" t="s">
        <v>2871</v>
      </c>
      <c r="G210" s="132" t="s">
        <v>325</v>
      </c>
      <c r="H210" s="133">
        <v>1</v>
      </c>
      <c r="I210" s="134"/>
      <c r="J210" s="135">
        <f t="shared" si="10"/>
        <v>0</v>
      </c>
      <c r="K210" s="131" t="s">
        <v>225</v>
      </c>
      <c r="L210" s="30"/>
      <c r="M210" s="136" t="s">
        <v>1</v>
      </c>
      <c r="N210" s="137" t="s">
        <v>41</v>
      </c>
      <c r="P210" s="138">
        <f t="shared" si="11"/>
        <v>0</v>
      </c>
      <c r="Q210" s="138">
        <v>5.0000000000000001E-4</v>
      </c>
      <c r="R210" s="138">
        <f t="shared" si="12"/>
        <v>5.0000000000000001E-4</v>
      </c>
      <c r="S210" s="138">
        <v>0</v>
      </c>
      <c r="T210" s="139">
        <f t="shared" si="13"/>
        <v>0</v>
      </c>
      <c r="AR210" s="140" t="s">
        <v>294</v>
      </c>
      <c r="AT210" s="140" t="s">
        <v>159</v>
      </c>
      <c r="AU210" s="140" t="s">
        <v>84</v>
      </c>
      <c r="AY210" s="15" t="s">
        <v>158</v>
      </c>
      <c r="BE210" s="141">
        <f t="shared" si="14"/>
        <v>0</v>
      </c>
      <c r="BF210" s="141">
        <f t="shared" si="15"/>
        <v>0</v>
      </c>
      <c r="BG210" s="141">
        <f t="shared" si="16"/>
        <v>0</v>
      </c>
      <c r="BH210" s="141">
        <f t="shared" si="17"/>
        <v>0</v>
      </c>
      <c r="BI210" s="141">
        <f t="shared" si="18"/>
        <v>0</v>
      </c>
      <c r="BJ210" s="15" t="s">
        <v>80</v>
      </c>
      <c r="BK210" s="141">
        <f t="shared" si="19"/>
        <v>0</v>
      </c>
      <c r="BL210" s="15" t="s">
        <v>294</v>
      </c>
      <c r="BM210" s="140" t="s">
        <v>2872</v>
      </c>
    </row>
    <row r="211" spans="2:65" s="1" customFormat="1" ht="24.2" customHeight="1">
      <c r="B211" s="128"/>
      <c r="C211" s="129" t="s">
        <v>510</v>
      </c>
      <c r="D211" s="129" t="s">
        <v>159</v>
      </c>
      <c r="E211" s="130" t="s">
        <v>2873</v>
      </c>
      <c r="F211" s="131" t="s">
        <v>2874</v>
      </c>
      <c r="G211" s="132" t="s">
        <v>325</v>
      </c>
      <c r="H211" s="133">
        <v>1</v>
      </c>
      <c r="I211" s="134"/>
      <c r="J211" s="135">
        <f t="shared" si="10"/>
        <v>0</v>
      </c>
      <c r="K211" s="131" t="s">
        <v>225</v>
      </c>
      <c r="L211" s="30"/>
      <c r="M211" s="136" t="s">
        <v>1</v>
      </c>
      <c r="N211" s="137" t="s">
        <v>41</v>
      </c>
      <c r="P211" s="138">
        <f t="shared" si="11"/>
        <v>0</v>
      </c>
      <c r="Q211" s="138">
        <v>2.7E-4</v>
      </c>
      <c r="R211" s="138">
        <f t="shared" si="12"/>
        <v>2.7E-4</v>
      </c>
      <c r="S211" s="138">
        <v>0</v>
      </c>
      <c r="T211" s="139">
        <f t="shared" si="13"/>
        <v>0</v>
      </c>
      <c r="AR211" s="140" t="s">
        <v>294</v>
      </c>
      <c r="AT211" s="140" t="s">
        <v>159</v>
      </c>
      <c r="AU211" s="140" t="s">
        <v>84</v>
      </c>
      <c r="AY211" s="15" t="s">
        <v>158</v>
      </c>
      <c r="BE211" s="141">
        <f t="shared" si="14"/>
        <v>0</v>
      </c>
      <c r="BF211" s="141">
        <f t="shared" si="15"/>
        <v>0</v>
      </c>
      <c r="BG211" s="141">
        <f t="shared" si="16"/>
        <v>0</v>
      </c>
      <c r="BH211" s="141">
        <f t="shared" si="17"/>
        <v>0</v>
      </c>
      <c r="BI211" s="141">
        <f t="shared" si="18"/>
        <v>0</v>
      </c>
      <c r="BJ211" s="15" t="s">
        <v>80</v>
      </c>
      <c r="BK211" s="141">
        <f t="shared" si="19"/>
        <v>0</v>
      </c>
      <c r="BL211" s="15" t="s">
        <v>294</v>
      </c>
      <c r="BM211" s="140" t="s">
        <v>2875</v>
      </c>
    </row>
    <row r="212" spans="2:65" s="1" customFormat="1" ht="24.2" customHeight="1">
      <c r="B212" s="128"/>
      <c r="C212" s="129" t="s">
        <v>515</v>
      </c>
      <c r="D212" s="129" t="s">
        <v>159</v>
      </c>
      <c r="E212" s="130" t="s">
        <v>2876</v>
      </c>
      <c r="F212" s="131" t="s">
        <v>2877</v>
      </c>
      <c r="G212" s="132" t="s">
        <v>325</v>
      </c>
      <c r="H212" s="133">
        <v>5</v>
      </c>
      <c r="I212" s="134"/>
      <c r="J212" s="135">
        <f t="shared" si="10"/>
        <v>0</v>
      </c>
      <c r="K212" s="131" t="s">
        <v>225</v>
      </c>
      <c r="L212" s="30"/>
      <c r="M212" s="136" t="s">
        <v>1</v>
      </c>
      <c r="N212" s="137" t="s">
        <v>41</v>
      </c>
      <c r="P212" s="138">
        <f t="shared" si="11"/>
        <v>0</v>
      </c>
      <c r="Q212" s="138">
        <v>4.0000000000000002E-4</v>
      </c>
      <c r="R212" s="138">
        <f t="shared" si="12"/>
        <v>2E-3</v>
      </c>
      <c r="S212" s="138">
        <v>0</v>
      </c>
      <c r="T212" s="139">
        <f t="shared" si="13"/>
        <v>0</v>
      </c>
      <c r="AR212" s="140" t="s">
        <v>294</v>
      </c>
      <c r="AT212" s="140" t="s">
        <v>159</v>
      </c>
      <c r="AU212" s="140" t="s">
        <v>84</v>
      </c>
      <c r="AY212" s="15" t="s">
        <v>158</v>
      </c>
      <c r="BE212" s="141">
        <f t="shared" si="14"/>
        <v>0</v>
      </c>
      <c r="BF212" s="141">
        <f t="shared" si="15"/>
        <v>0</v>
      </c>
      <c r="BG212" s="141">
        <f t="shared" si="16"/>
        <v>0</v>
      </c>
      <c r="BH212" s="141">
        <f t="shared" si="17"/>
        <v>0</v>
      </c>
      <c r="BI212" s="141">
        <f t="shared" si="18"/>
        <v>0</v>
      </c>
      <c r="BJ212" s="15" t="s">
        <v>80</v>
      </c>
      <c r="BK212" s="141">
        <f t="shared" si="19"/>
        <v>0</v>
      </c>
      <c r="BL212" s="15" t="s">
        <v>294</v>
      </c>
      <c r="BM212" s="140" t="s">
        <v>2878</v>
      </c>
    </row>
    <row r="213" spans="2:65" s="1" customFormat="1" ht="24.2" customHeight="1">
      <c r="B213" s="128"/>
      <c r="C213" s="129" t="s">
        <v>521</v>
      </c>
      <c r="D213" s="129" t="s">
        <v>159</v>
      </c>
      <c r="E213" s="130" t="s">
        <v>2879</v>
      </c>
      <c r="F213" s="131" t="s">
        <v>2880</v>
      </c>
      <c r="G213" s="132" t="s">
        <v>325</v>
      </c>
      <c r="H213" s="133">
        <v>6</v>
      </c>
      <c r="I213" s="134"/>
      <c r="J213" s="135">
        <f t="shared" si="10"/>
        <v>0</v>
      </c>
      <c r="K213" s="131" t="s">
        <v>225</v>
      </c>
      <c r="L213" s="30"/>
      <c r="M213" s="136" t="s">
        <v>1</v>
      </c>
      <c r="N213" s="137" t="s">
        <v>41</v>
      </c>
      <c r="P213" s="138">
        <f t="shared" si="11"/>
        <v>0</v>
      </c>
      <c r="Q213" s="138">
        <v>5.6999999999999998E-4</v>
      </c>
      <c r="R213" s="138">
        <f t="shared" si="12"/>
        <v>3.4199999999999999E-3</v>
      </c>
      <c r="S213" s="138">
        <v>0</v>
      </c>
      <c r="T213" s="139">
        <f t="shared" si="13"/>
        <v>0</v>
      </c>
      <c r="AR213" s="140" t="s">
        <v>294</v>
      </c>
      <c r="AT213" s="140" t="s">
        <v>159</v>
      </c>
      <c r="AU213" s="140" t="s">
        <v>84</v>
      </c>
      <c r="AY213" s="15" t="s">
        <v>158</v>
      </c>
      <c r="BE213" s="141">
        <f t="shared" si="14"/>
        <v>0</v>
      </c>
      <c r="BF213" s="141">
        <f t="shared" si="15"/>
        <v>0</v>
      </c>
      <c r="BG213" s="141">
        <f t="shared" si="16"/>
        <v>0</v>
      </c>
      <c r="BH213" s="141">
        <f t="shared" si="17"/>
        <v>0</v>
      </c>
      <c r="BI213" s="141">
        <f t="shared" si="18"/>
        <v>0</v>
      </c>
      <c r="BJ213" s="15" t="s">
        <v>80</v>
      </c>
      <c r="BK213" s="141">
        <f t="shared" si="19"/>
        <v>0</v>
      </c>
      <c r="BL213" s="15" t="s">
        <v>294</v>
      </c>
      <c r="BM213" s="140" t="s">
        <v>2881</v>
      </c>
    </row>
    <row r="214" spans="2:65" s="1" customFormat="1" ht="24.2" customHeight="1">
      <c r="B214" s="128"/>
      <c r="C214" s="129" t="s">
        <v>530</v>
      </c>
      <c r="D214" s="129" t="s">
        <v>159</v>
      </c>
      <c r="E214" s="130" t="s">
        <v>2882</v>
      </c>
      <c r="F214" s="131" t="s">
        <v>2883</v>
      </c>
      <c r="G214" s="132" t="s">
        <v>325</v>
      </c>
      <c r="H214" s="133">
        <v>1</v>
      </c>
      <c r="I214" s="134"/>
      <c r="J214" s="135">
        <f t="shared" si="10"/>
        <v>0</v>
      </c>
      <c r="K214" s="131" t="s">
        <v>225</v>
      </c>
      <c r="L214" s="30"/>
      <c r="M214" s="136" t="s">
        <v>1</v>
      </c>
      <c r="N214" s="137" t="s">
        <v>41</v>
      </c>
      <c r="P214" s="138">
        <f t="shared" si="11"/>
        <v>0</v>
      </c>
      <c r="Q214" s="138">
        <v>8.0000000000000004E-4</v>
      </c>
      <c r="R214" s="138">
        <f t="shared" si="12"/>
        <v>8.0000000000000004E-4</v>
      </c>
      <c r="S214" s="138">
        <v>0</v>
      </c>
      <c r="T214" s="139">
        <f t="shared" si="13"/>
        <v>0</v>
      </c>
      <c r="AR214" s="140" t="s">
        <v>294</v>
      </c>
      <c r="AT214" s="140" t="s">
        <v>159</v>
      </c>
      <c r="AU214" s="140" t="s">
        <v>84</v>
      </c>
      <c r="AY214" s="15" t="s">
        <v>158</v>
      </c>
      <c r="BE214" s="141">
        <f t="shared" si="14"/>
        <v>0</v>
      </c>
      <c r="BF214" s="141">
        <f t="shared" si="15"/>
        <v>0</v>
      </c>
      <c r="BG214" s="141">
        <f t="shared" si="16"/>
        <v>0</v>
      </c>
      <c r="BH214" s="141">
        <f t="shared" si="17"/>
        <v>0</v>
      </c>
      <c r="BI214" s="141">
        <f t="shared" si="18"/>
        <v>0</v>
      </c>
      <c r="BJ214" s="15" t="s">
        <v>80</v>
      </c>
      <c r="BK214" s="141">
        <f t="shared" si="19"/>
        <v>0</v>
      </c>
      <c r="BL214" s="15" t="s">
        <v>294</v>
      </c>
      <c r="BM214" s="140" t="s">
        <v>2884</v>
      </c>
    </row>
    <row r="215" spans="2:65" s="1" customFormat="1" ht="24.2" customHeight="1">
      <c r="B215" s="128"/>
      <c r="C215" s="129" t="s">
        <v>534</v>
      </c>
      <c r="D215" s="129" t="s">
        <v>159</v>
      </c>
      <c r="E215" s="130" t="s">
        <v>2885</v>
      </c>
      <c r="F215" s="131" t="s">
        <v>2886</v>
      </c>
      <c r="G215" s="132" t="s">
        <v>325</v>
      </c>
      <c r="H215" s="133">
        <v>3</v>
      </c>
      <c r="I215" s="134"/>
      <c r="J215" s="135">
        <f t="shared" si="10"/>
        <v>0</v>
      </c>
      <c r="K215" s="131" t="s">
        <v>225</v>
      </c>
      <c r="L215" s="30"/>
      <c r="M215" s="136" t="s">
        <v>1</v>
      </c>
      <c r="N215" s="137" t="s">
        <v>41</v>
      </c>
      <c r="P215" s="138">
        <f t="shared" si="11"/>
        <v>0</v>
      </c>
      <c r="Q215" s="138">
        <v>1.1999999999999999E-3</v>
      </c>
      <c r="R215" s="138">
        <f t="shared" si="12"/>
        <v>3.5999999999999999E-3</v>
      </c>
      <c r="S215" s="138">
        <v>0</v>
      </c>
      <c r="T215" s="139">
        <f t="shared" si="13"/>
        <v>0</v>
      </c>
      <c r="AR215" s="140" t="s">
        <v>294</v>
      </c>
      <c r="AT215" s="140" t="s">
        <v>159</v>
      </c>
      <c r="AU215" s="140" t="s">
        <v>84</v>
      </c>
      <c r="AY215" s="15" t="s">
        <v>158</v>
      </c>
      <c r="BE215" s="141">
        <f t="shared" si="14"/>
        <v>0</v>
      </c>
      <c r="BF215" s="141">
        <f t="shared" si="15"/>
        <v>0</v>
      </c>
      <c r="BG215" s="141">
        <f t="shared" si="16"/>
        <v>0</v>
      </c>
      <c r="BH215" s="141">
        <f t="shared" si="17"/>
        <v>0</v>
      </c>
      <c r="BI215" s="141">
        <f t="shared" si="18"/>
        <v>0</v>
      </c>
      <c r="BJ215" s="15" t="s">
        <v>80</v>
      </c>
      <c r="BK215" s="141">
        <f t="shared" si="19"/>
        <v>0</v>
      </c>
      <c r="BL215" s="15" t="s">
        <v>294</v>
      </c>
      <c r="BM215" s="140" t="s">
        <v>2887</v>
      </c>
    </row>
    <row r="216" spans="2:65" s="1" customFormat="1" ht="24.2" customHeight="1">
      <c r="B216" s="128"/>
      <c r="C216" s="129" t="s">
        <v>121</v>
      </c>
      <c r="D216" s="129" t="s">
        <v>159</v>
      </c>
      <c r="E216" s="130" t="s">
        <v>2888</v>
      </c>
      <c r="F216" s="131" t="s">
        <v>2889</v>
      </c>
      <c r="G216" s="132" t="s">
        <v>2572</v>
      </c>
      <c r="H216" s="133">
        <v>2</v>
      </c>
      <c r="I216" s="134"/>
      <c r="J216" s="135">
        <f t="shared" si="10"/>
        <v>0</v>
      </c>
      <c r="K216" s="131" t="s">
        <v>225</v>
      </c>
      <c r="L216" s="30"/>
      <c r="M216" s="136" t="s">
        <v>1</v>
      </c>
      <c r="N216" s="137" t="s">
        <v>41</v>
      </c>
      <c r="P216" s="138">
        <f t="shared" si="11"/>
        <v>0</v>
      </c>
      <c r="Q216" s="138">
        <v>2.92E-2</v>
      </c>
      <c r="R216" s="138">
        <f t="shared" si="12"/>
        <v>5.8400000000000001E-2</v>
      </c>
      <c r="S216" s="138">
        <v>0</v>
      </c>
      <c r="T216" s="139">
        <f t="shared" si="13"/>
        <v>0</v>
      </c>
      <c r="AR216" s="140" t="s">
        <v>294</v>
      </c>
      <c r="AT216" s="140" t="s">
        <v>159</v>
      </c>
      <c r="AU216" s="140" t="s">
        <v>84</v>
      </c>
      <c r="AY216" s="15" t="s">
        <v>158</v>
      </c>
      <c r="BE216" s="141">
        <f t="shared" si="14"/>
        <v>0</v>
      </c>
      <c r="BF216" s="141">
        <f t="shared" si="15"/>
        <v>0</v>
      </c>
      <c r="BG216" s="141">
        <f t="shared" si="16"/>
        <v>0</v>
      </c>
      <c r="BH216" s="141">
        <f t="shared" si="17"/>
        <v>0</v>
      </c>
      <c r="BI216" s="141">
        <f t="shared" si="18"/>
        <v>0</v>
      </c>
      <c r="BJ216" s="15" t="s">
        <v>80</v>
      </c>
      <c r="BK216" s="141">
        <f t="shared" si="19"/>
        <v>0</v>
      </c>
      <c r="BL216" s="15" t="s">
        <v>294</v>
      </c>
      <c r="BM216" s="140" t="s">
        <v>2890</v>
      </c>
    </row>
    <row r="217" spans="2:65" s="1" customFormat="1" ht="33" customHeight="1">
      <c r="B217" s="128"/>
      <c r="C217" s="129" t="s">
        <v>543</v>
      </c>
      <c r="D217" s="129" t="s">
        <v>159</v>
      </c>
      <c r="E217" s="130" t="s">
        <v>2891</v>
      </c>
      <c r="F217" s="131" t="s">
        <v>2892</v>
      </c>
      <c r="G217" s="132" t="s">
        <v>325</v>
      </c>
      <c r="H217" s="133">
        <v>3</v>
      </c>
      <c r="I217" s="134"/>
      <c r="J217" s="135">
        <f t="shared" si="10"/>
        <v>0</v>
      </c>
      <c r="K217" s="131" t="s">
        <v>225</v>
      </c>
      <c r="L217" s="30"/>
      <c r="M217" s="136" t="s">
        <v>1</v>
      </c>
      <c r="N217" s="137" t="s">
        <v>41</v>
      </c>
      <c r="P217" s="138">
        <f t="shared" si="11"/>
        <v>0</v>
      </c>
      <c r="Q217" s="138">
        <v>1.47E-3</v>
      </c>
      <c r="R217" s="138">
        <f t="shared" si="12"/>
        <v>4.4099999999999999E-3</v>
      </c>
      <c r="S217" s="138">
        <v>0</v>
      </c>
      <c r="T217" s="139">
        <f t="shared" si="13"/>
        <v>0</v>
      </c>
      <c r="AR217" s="140" t="s">
        <v>294</v>
      </c>
      <c r="AT217" s="140" t="s">
        <v>159</v>
      </c>
      <c r="AU217" s="140" t="s">
        <v>84</v>
      </c>
      <c r="AY217" s="15" t="s">
        <v>158</v>
      </c>
      <c r="BE217" s="141">
        <f t="shared" si="14"/>
        <v>0</v>
      </c>
      <c r="BF217" s="141">
        <f t="shared" si="15"/>
        <v>0</v>
      </c>
      <c r="BG217" s="141">
        <f t="shared" si="16"/>
        <v>0</v>
      </c>
      <c r="BH217" s="141">
        <f t="shared" si="17"/>
        <v>0</v>
      </c>
      <c r="BI217" s="141">
        <f t="shared" si="18"/>
        <v>0</v>
      </c>
      <c r="BJ217" s="15" t="s">
        <v>80</v>
      </c>
      <c r="BK217" s="141">
        <f t="shared" si="19"/>
        <v>0</v>
      </c>
      <c r="BL217" s="15" t="s">
        <v>294</v>
      </c>
      <c r="BM217" s="140" t="s">
        <v>2893</v>
      </c>
    </row>
    <row r="218" spans="2:65" s="1" customFormat="1" ht="24.2" customHeight="1">
      <c r="B218" s="128"/>
      <c r="C218" s="129" t="s">
        <v>549</v>
      </c>
      <c r="D218" s="129" t="s">
        <v>159</v>
      </c>
      <c r="E218" s="130" t="s">
        <v>2894</v>
      </c>
      <c r="F218" s="131" t="s">
        <v>2895</v>
      </c>
      <c r="G218" s="132" t="s">
        <v>352</v>
      </c>
      <c r="H218" s="133">
        <v>309</v>
      </c>
      <c r="I218" s="134"/>
      <c r="J218" s="135">
        <f t="shared" si="10"/>
        <v>0</v>
      </c>
      <c r="K218" s="131" t="s">
        <v>225</v>
      </c>
      <c r="L218" s="30"/>
      <c r="M218" s="136" t="s">
        <v>1</v>
      </c>
      <c r="N218" s="137" t="s">
        <v>41</v>
      </c>
      <c r="P218" s="138">
        <f t="shared" si="11"/>
        <v>0</v>
      </c>
      <c r="Q218" s="138">
        <v>1.9000000000000001E-4</v>
      </c>
      <c r="R218" s="138">
        <f t="shared" si="12"/>
        <v>5.8710000000000005E-2</v>
      </c>
      <c r="S218" s="138">
        <v>0</v>
      </c>
      <c r="T218" s="139">
        <f t="shared" si="13"/>
        <v>0</v>
      </c>
      <c r="AR218" s="140" t="s">
        <v>294</v>
      </c>
      <c r="AT218" s="140" t="s">
        <v>159</v>
      </c>
      <c r="AU218" s="140" t="s">
        <v>84</v>
      </c>
      <c r="AY218" s="15" t="s">
        <v>158</v>
      </c>
      <c r="BE218" s="141">
        <f t="shared" si="14"/>
        <v>0</v>
      </c>
      <c r="BF218" s="141">
        <f t="shared" si="15"/>
        <v>0</v>
      </c>
      <c r="BG218" s="141">
        <f t="shared" si="16"/>
        <v>0</v>
      </c>
      <c r="BH218" s="141">
        <f t="shared" si="17"/>
        <v>0</v>
      </c>
      <c r="BI218" s="141">
        <f t="shared" si="18"/>
        <v>0</v>
      </c>
      <c r="BJ218" s="15" t="s">
        <v>80</v>
      </c>
      <c r="BK218" s="141">
        <f t="shared" si="19"/>
        <v>0</v>
      </c>
      <c r="BL218" s="15" t="s">
        <v>294</v>
      </c>
      <c r="BM218" s="140" t="s">
        <v>2896</v>
      </c>
    </row>
    <row r="219" spans="2:65" s="1" customFormat="1" ht="21.75" customHeight="1">
      <c r="B219" s="128"/>
      <c r="C219" s="129" t="s">
        <v>556</v>
      </c>
      <c r="D219" s="129" t="s">
        <v>159</v>
      </c>
      <c r="E219" s="130" t="s">
        <v>2897</v>
      </c>
      <c r="F219" s="131" t="s">
        <v>2898</v>
      </c>
      <c r="G219" s="132" t="s">
        <v>352</v>
      </c>
      <c r="H219" s="133">
        <v>289</v>
      </c>
      <c r="I219" s="134"/>
      <c r="J219" s="135">
        <f t="shared" si="10"/>
        <v>0</v>
      </c>
      <c r="K219" s="131" t="s">
        <v>225</v>
      </c>
      <c r="L219" s="30"/>
      <c r="M219" s="136" t="s">
        <v>1</v>
      </c>
      <c r="N219" s="137" t="s">
        <v>41</v>
      </c>
      <c r="P219" s="138">
        <f t="shared" si="11"/>
        <v>0</v>
      </c>
      <c r="Q219" s="138">
        <v>1.0000000000000001E-5</v>
      </c>
      <c r="R219" s="138">
        <f t="shared" si="12"/>
        <v>2.8900000000000002E-3</v>
      </c>
      <c r="S219" s="138">
        <v>0</v>
      </c>
      <c r="T219" s="139">
        <f t="shared" si="13"/>
        <v>0</v>
      </c>
      <c r="AR219" s="140" t="s">
        <v>294</v>
      </c>
      <c r="AT219" s="140" t="s">
        <v>159</v>
      </c>
      <c r="AU219" s="140" t="s">
        <v>84</v>
      </c>
      <c r="AY219" s="15" t="s">
        <v>158</v>
      </c>
      <c r="BE219" s="141">
        <f t="shared" si="14"/>
        <v>0</v>
      </c>
      <c r="BF219" s="141">
        <f t="shared" si="15"/>
        <v>0</v>
      </c>
      <c r="BG219" s="141">
        <f t="shared" si="16"/>
        <v>0</v>
      </c>
      <c r="BH219" s="141">
        <f t="shared" si="17"/>
        <v>0</v>
      </c>
      <c r="BI219" s="141">
        <f t="shared" si="18"/>
        <v>0</v>
      </c>
      <c r="BJ219" s="15" t="s">
        <v>80</v>
      </c>
      <c r="BK219" s="141">
        <f t="shared" si="19"/>
        <v>0</v>
      </c>
      <c r="BL219" s="15" t="s">
        <v>294</v>
      </c>
      <c r="BM219" s="140" t="s">
        <v>2899</v>
      </c>
    </row>
    <row r="220" spans="2:65" s="1" customFormat="1" ht="24.2" customHeight="1">
      <c r="B220" s="128"/>
      <c r="C220" s="129" t="s">
        <v>561</v>
      </c>
      <c r="D220" s="129" t="s">
        <v>159</v>
      </c>
      <c r="E220" s="130" t="s">
        <v>2534</v>
      </c>
      <c r="F220" s="131" t="s">
        <v>2535</v>
      </c>
      <c r="G220" s="132" t="s">
        <v>552</v>
      </c>
      <c r="H220" s="176"/>
      <c r="I220" s="134"/>
      <c r="J220" s="135">
        <f t="shared" si="10"/>
        <v>0</v>
      </c>
      <c r="K220" s="131" t="s">
        <v>225</v>
      </c>
      <c r="L220" s="30"/>
      <c r="M220" s="136" t="s">
        <v>1</v>
      </c>
      <c r="N220" s="137" t="s">
        <v>41</v>
      </c>
      <c r="P220" s="138">
        <f t="shared" si="11"/>
        <v>0</v>
      </c>
      <c r="Q220" s="138">
        <v>0</v>
      </c>
      <c r="R220" s="138">
        <f t="shared" si="12"/>
        <v>0</v>
      </c>
      <c r="S220" s="138">
        <v>0</v>
      </c>
      <c r="T220" s="139">
        <f t="shared" si="13"/>
        <v>0</v>
      </c>
      <c r="AR220" s="140" t="s">
        <v>294</v>
      </c>
      <c r="AT220" s="140" t="s">
        <v>159</v>
      </c>
      <c r="AU220" s="140" t="s">
        <v>84</v>
      </c>
      <c r="AY220" s="15" t="s">
        <v>158</v>
      </c>
      <c r="BE220" s="141">
        <f t="shared" si="14"/>
        <v>0</v>
      </c>
      <c r="BF220" s="141">
        <f t="shared" si="15"/>
        <v>0</v>
      </c>
      <c r="BG220" s="141">
        <f t="shared" si="16"/>
        <v>0</v>
      </c>
      <c r="BH220" s="141">
        <f t="shared" si="17"/>
        <v>0</v>
      </c>
      <c r="BI220" s="141">
        <f t="shared" si="18"/>
        <v>0</v>
      </c>
      <c r="BJ220" s="15" t="s">
        <v>80</v>
      </c>
      <c r="BK220" s="141">
        <f t="shared" si="19"/>
        <v>0</v>
      </c>
      <c r="BL220" s="15" t="s">
        <v>294</v>
      </c>
      <c r="BM220" s="140" t="s">
        <v>2900</v>
      </c>
    </row>
    <row r="221" spans="2:65" s="10" customFormat="1" ht="22.9" customHeight="1">
      <c r="B221" s="118"/>
      <c r="D221" s="119" t="s">
        <v>75</v>
      </c>
      <c r="E221" s="164" t="s">
        <v>2901</v>
      </c>
      <c r="F221" s="164" t="s">
        <v>2902</v>
      </c>
      <c r="I221" s="121"/>
      <c r="J221" s="165">
        <f>BK221</f>
        <v>0</v>
      </c>
      <c r="L221" s="118"/>
      <c r="M221" s="123"/>
      <c r="P221" s="124">
        <f>SUM(P222:P240)</f>
        <v>0</v>
      </c>
      <c r="R221" s="124">
        <f>SUM(R222:R240)</f>
        <v>0.33800999999999987</v>
      </c>
      <c r="T221" s="125">
        <f>SUM(T222:T240)</f>
        <v>0</v>
      </c>
      <c r="AR221" s="119" t="s">
        <v>84</v>
      </c>
      <c r="AT221" s="126" t="s">
        <v>75</v>
      </c>
      <c r="AU221" s="126" t="s">
        <v>80</v>
      </c>
      <c r="AY221" s="119" t="s">
        <v>158</v>
      </c>
      <c r="BK221" s="127">
        <f>SUM(BK222:BK240)</f>
        <v>0</v>
      </c>
    </row>
    <row r="222" spans="2:65" s="1" customFormat="1" ht="24.2" customHeight="1">
      <c r="B222" s="128"/>
      <c r="C222" s="129" t="s">
        <v>566</v>
      </c>
      <c r="D222" s="129" t="s">
        <v>159</v>
      </c>
      <c r="E222" s="130" t="s">
        <v>2903</v>
      </c>
      <c r="F222" s="131" t="s">
        <v>2904</v>
      </c>
      <c r="G222" s="132" t="s">
        <v>2572</v>
      </c>
      <c r="H222" s="133">
        <v>6</v>
      </c>
      <c r="I222" s="134"/>
      <c r="J222" s="135">
        <f t="shared" ref="J222:J240" si="20">ROUND(I222*H222,2)</f>
        <v>0</v>
      </c>
      <c r="K222" s="131" t="s">
        <v>225</v>
      </c>
      <c r="L222" s="30"/>
      <c r="M222" s="136" t="s">
        <v>1</v>
      </c>
      <c r="N222" s="137" t="s">
        <v>41</v>
      </c>
      <c r="P222" s="138">
        <f t="shared" ref="P222:P240" si="21">O222*H222</f>
        <v>0</v>
      </c>
      <c r="Q222" s="138">
        <v>1.6969999999999999E-2</v>
      </c>
      <c r="R222" s="138">
        <f t="shared" ref="R222:R240" si="22">Q222*H222</f>
        <v>0.10181999999999999</v>
      </c>
      <c r="S222" s="138">
        <v>0</v>
      </c>
      <c r="T222" s="139">
        <f t="shared" ref="T222:T240" si="23">S222*H222</f>
        <v>0</v>
      </c>
      <c r="AR222" s="140" t="s">
        <v>294</v>
      </c>
      <c r="AT222" s="140" t="s">
        <v>159</v>
      </c>
      <c r="AU222" s="140" t="s">
        <v>84</v>
      </c>
      <c r="AY222" s="15" t="s">
        <v>158</v>
      </c>
      <c r="BE222" s="141">
        <f t="shared" ref="BE222:BE240" si="24">IF(N222="základní",J222,0)</f>
        <v>0</v>
      </c>
      <c r="BF222" s="141">
        <f t="shared" ref="BF222:BF240" si="25">IF(N222="snížená",J222,0)</f>
        <v>0</v>
      </c>
      <c r="BG222" s="141">
        <f t="shared" ref="BG222:BG240" si="26">IF(N222="zákl. přenesená",J222,0)</f>
        <v>0</v>
      </c>
      <c r="BH222" s="141">
        <f t="shared" ref="BH222:BH240" si="27">IF(N222="sníž. přenesená",J222,0)</f>
        <v>0</v>
      </c>
      <c r="BI222" s="141">
        <f t="shared" ref="BI222:BI240" si="28">IF(N222="nulová",J222,0)</f>
        <v>0</v>
      </c>
      <c r="BJ222" s="15" t="s">
        <v>80</v>
      </c>
      <c r="BK222" s="141">
        <f t="shared" ref="BK222:BK240" si="29">ROUND(I222*H222,2)</f>
        <v>0</v>
      </c>
      <c r="BL222" s="15" t="s">
        <v>294</v>
      </c>
      <c r="BM222" s="140" t="s">
        <v>2905</v>
      </c>
    </row>
    <row r="223" spans="2:65" s="1" customFormat="1" ht="24.2" customHeight="1">
      <c r="B223" s="128"/>
      <c r="C223" s="129" t="s">
        <v>570</v>
      </c>
      <c r="D223" s="129" t="s">
        <v>159</v>
      </c>
      <c r="E223" s="130" t="s">
        <v>2906</v>
      </c>
      <c r="F223" s="131" t="s">
        <v>2907</v>
      </c>
      <c r="G223" s="132" t="s">
        <v>2572</v>
      </c>
      <c r="H223" s="133">
        <v>3</v>
      </c>
      <c r="I223" s="134"/>
      <c r="J223" s="135">
        <f t="shared" si="20"/>
        <v>0</v>
      </c>
      <c r="K223" s="131" t="s">
        <v>225</v>
      </c>
      <c r="L223" s="30"/>
      <c r="M223" s="136" t="s">
        <v>1</v>
      </c>
      <c r="N223" s="137" t="s">
        <v>41</v>
      </c>
      <c r="P223" s="138">
        <f t="shared" si="21"/>
        <v>0</v>
      </c>
      <c r="Q223" s="138">
        <v>1.6080000000000001E-2</v>
      </c>
      <c r="R223" s="138">
        <f t="shared" si="22"/>
        <v>4.8240000000000005E-2</v>
      </c>
      <c r="S223" s="138">
        <v>0</v>
      </c>
      <c r="T223" s="139">
        <f t="shared" si="23"/>
        <v>0</v>
      </c>
      <c r="AR223" s="140" t="s">
        <v>294</v>
      </c>
      <c r="AT223" s="140" t="s">
        <v>159</v>
      </c>
      <c r="AU223" s="140" t="s">
        <v>84</v>
      </c>
      <c r="AY223" s="15" t="s">
        <v>158</v>
      </c>
      <c r="BE223" s="141">
        <f t="shared" si="24"/>
        <v>0</v>
      </c>
      <c r="BF223" s="141">
        <f t="shared" si="25"/>
        <v>0</v>
      </c>
      <c r="BG223" s="141">
        <f t="shared" si="26"/>
        <v>0</v>
      </c>
      <c r="BH223" s="141">
        <f t="shared" si="27"/>
        <v>0</v>
      </c>
      <c r="BI223" s="141">
        <f t="shared" si="28"/>
        <v>0</v>
      </c>
      <c r="BJ223" s="15" t="s">
        <v>80</v>
      </c>
      <c r="BK223" s="141">
        <f t="shared" si="29"/>
        <v>0</v>
      </c>
      <c r="BL223" s="15" t="s">
        <v>294</v>
      </c>
      <c r="BM223" s="140" t="s">
        <v>2908</v>
      </c>
    </row>
    <row r="224" spans="2:65" s="1" customFormat="1" ht="24.2" customHeight="1">
      <c r="B224" s="128"/>
      <c r="C224" s="129" t="s">
        <v>575</v>
      </c>
      <c r="D224" s="129" t="s">
        <v>159</v>
      </c>
      <c r="E224" s="130" t="s">
        <v>2909</v>
      </c>
      <c r="F224" s="131" t="s">
        <v>2910</v>
      </c>
      <c r="G224" s="132" t="s">
        <v>2572</v>
      </c>
      <c r="H224" s="133">
        <v>5</v>
      </c>
      <c r="I224" s="134"/>
      <c r="J224" s="135">
        <f t="shared" si="20"/>
        <v>0</v>
      </c>
      <c r="K224" s="131" t="s">
        <v>225</v>
      </c>
      <c r="L224" s="30"/>
      <c r="M224" s="136" t="s">
        <v>1</v>
      </c>
      <c r="N224" s="137" t="s">
        <v>41</v>
      </c>
      <c r="P224" s="138">
        <f t="shared" si="21"/>
        <v>0</v>
      </c>
      <c r="Q224" s="138">
        <v>1.197E-2</v>
      </c>
      <c r="R224" s="138">
        <f t="shared" si="22"/>
        <v>5.985E-2</v>
      </c>
      <c r="S224" s="138">
        <v>0</v>
      </c>
      <c r="T224" s="139">
        <f t="shared" si="23"/>
        <v>0</v>
      </c>
      <c r="AR224" s="140" t="s">
        <v>294</v>
      </c>
      <c r="AT224" s="140" t="s">
        <v>159</v>
      </c>
      <c r="AU224" s="140" t="s">
        <v>84</v>
      </c>
      <c r="AY224" s="15" t="s">
        <v>158</v>
      </c>
      <c r="BE224" s="141">
        <f t="shared" si="24"/>
        <v>0</v>
      </c>
      <c r="BF224" s="141">
        <f t="shared" si="25"/>
        <v>0</v>
      </c>
      <c r="BG224" s="141">
        <f t="shared" si="26"/>
        <v>0</v>
      </c>
      <c r="BH224" s="141">
        <f t="shared" si="27"/>
        <v>0</v>
      </c>
      <c r="BI224" s="141">
        <f t="shared" si="28"/>
        <v>0</v>
      </c>
      <c r="BJ224" s="15" t="s">
        <v>80</v>
      </c>
      <c r="BK224" s="141">
        <f t="shared" si="29"/>
        <v>0</v>
      </c>
      <c r="BL224" s="15" t="s">
        <v>294</v>
      </c>
      <c r="BM224" s="140" t="s">
        <v>2911</v>
      </c>
    </row>
    <row r="225" spans="2:65" s="1" customFormat="1" ht="24.2" customHeight="1">
      <c r="B225" s="128"/>
      <c r="C225" s="129" t="s">
        <v>581</v>
      </c>
      <c r="D225" s="129" t="s">
        <v>159</v>
      </c>
      <c r="E225" s="130" t="s">
        <v>2912</v>
      </c>
      <c r="F225" s="131" t="s">
        <v>2913</v>
      </c>
      <c r="G225" s="132" t="s">
        <v>2572</v>
      </c>
      <c r="H225" s="133">
        <v>1</v>
      </c>
      <c r="I225" s="134"/>
      <c r="J225" s="135">
        <f t="shared" si="20"/>
        <v>0</v>
      </c>
      <c r="K225" s="131" t="s">
        <v>225</v>
      </c>
      <c r="L225" s="30"/>
      <c r="M225" s="136" t="s">
        <v>1</v>
      </c>
      <c r="N225" s="137" t="s">
        <v>41</v>
      </c>
      <c r="P225" s="138">
        <f t="shared" si="21"/>
        <v>0</v>
      </c>
      <c r="Q225" s="138">
        <v>1.9210000000000001E-2</v>
      </c>
      <c r="R225" s="138">
        <f t="shared" si="22"/>
        <v>1.9210000000000001E-2</v>
      </c>
      <c r="S225" s="138">
        <v>0</v>
      </c>
      <c r="T225" s="139">
        <f t="shared" si="23"/>
        <v>0</v>
      </c>
      <c r="AR225" s="140" t="s">
        <v>294</v>
      </c>
      <c r="AT225" s="140" t="s">
        <v>159</v>
      </c>
      <c r="AU225" s="140" t="s">
        <v>84</v>
      </c>
      <c r="AY225" s="15" t="s">
        <v>158</v>
      </c>
      <c r="BE225" s="141">
        <f t="shared" si="24"/>
        <v>0</v>
      </c>
      <c r="BF225" s="141">
        <f t="shared" si="25"/>
        <v>0</v>
      </c>
      <c r="BG225" s="141">
        <f t="shared" si="26"/>
        <v>0</v>
      </c>
      <c r="BH225" s="141">
        <f t="shared" si="27"/>
        <v>0</v>
      </c>
      <c r="BI225" s="141">
        <f t="shared" si="28"/>
        <v>0</v>
      </c>
      <c r="BJ225" s="15" t="s">
        <v>80</v>
      </c>
      <c r="BK225" s="141">
        <f t="shared" si="29"/>
        <v>0</v>
      </c>
      <c r="BL225" s="15" t="s">
        <v>294</v>
      </c>
      <c r="BM225" s="140" t="s">
        <v>2914</v>
      </c>
    </row>
    <row r="226" spans="2:65" s="1" customFormat="1" ht="21.75" customHeight="1">
      <c r="B226" s="128"/>
      <c r="C226" s="129" t="s">
        <v>587</v>
      </c>
      <c r="D226" s="129" t="s">
        <v>159</v>
      </c>
      <c r="E226" s="130" t="s">
        <v>2915</v>
      </c>
      <c r="F226" s="131" t="s">
        <v>2916</v>
      </c>
      <c r="G226" s="132" t="s">
        <v>2572</v>
      </c>
      <c r="H226" s="133">
        <v>1</v>
      </c>
      <c r="I226" s="134"/>
      <c r="J226" s="135">
        <f t="shared" si="20"/>
        <v>0</v>
      </c>
      <c r="K226" s="131" t="s">
        <v>225</v>
      </c>
      <c r="L226" s="30"/>
      <c r="M226" s="136" t="s">
        <v>1</v>
      </c>
      <c r="N226" s="137" t="s">
        <v>41</v>
      </c>
      <c r="P226" s="138">
        <f t="shared" si="21"/>
        <v>0</v>
      </c>
      <c r="Q226" s="138">
        <v>1.452E-2</v>
      </c>
      <c r="R226" s="138">
        <f t="shared" si="22"/>
        <v>1.452E-2</v>
      </c>
      <c r="S226" s="138">
        <v>0</v>
      </c>
      <c r="T226" s="139">
        <f t="shared" si="23"/>
        <v>0</v>
      </c>
      <c r="AR226" s="140" t="s">
        <v>294</v>
      </c>
      <c r="AT226" s="140" t="s">
        <v>159</v>
      </c>
      <c r="AU226" s="140" t="s">
        <v>84</v>
      </c>
      <c r="AY226" s="15" t="s">
        <v>158</v>
      </c>
      <c r="BE226" s="141">
        <f t="shared" si="24"/>
        <v>0</v>
      </c>
      <c r="BF226" s="141">
        <f t="shared" si="25"/>
        <v>0</v>
      </c>
      <c r="BG226" s="141">
        <f t="shared" si="26"/>
        <v>0</v>
      </c>
      <c r="BH226" s="141">
        <f t="shared" si="27"/>
        <v>0</v>
      </c>
      <c r="BI226" s="141">
        <f t="shared" si="28"/>
        <v>0</v>
      </c>
      <c r="BJ226" s="15" t="s">
        <v>80</v>
      </c>
      <c r="BK226" s="141">
        <f t="shared" si="29"/>
        <v>0</v>
      </c>
      <c r="BL226" s="15" t="s">
        <v>294</v>
      </c>
      <c r="BM226" s="140" t="s">
        <v>2917</v>
      </c>
    </row>
    <row r="227" spans="2:65" s="1" customFormat="1" ht="33" customHeight="1">
      <c r="B227" s="128"/>
      <c r="C227" s="129" t="s">
        <v>124</v>
      </c>
      <c r="D227" s="129" t="s">
        <v>159</v>
      </c>
      <c r="E227" s="130" t="s">
        <v>2918</v>
      </c>
      <c r="F227" s="131" t="s">
        <v>2919</v>
      </c>
      <c r="G227" s="132" t="s">
        <v>2572</v>
      </c>
      <c r="H227" s="133">
        <v>1</v>
      </c>
      <c r="I227" s="134"/>
      <c r="J227" s="135">
        <f t="shared" si="20"/>
        <v>0</v>
      </c>
      <c r="K227" s="131" t="s">
        <v>225</v>
      </c>
      <c r="L227" s="30"/>
      <c r="M227" s="136" t="s">
        <v>1</v>
      </c>
      <c r="N227" s="137" t="s">
        <v>41</v>
      </c>
      <c r="P227" s="138">
        <f t="shared" si="21"/>
        <v>0</v>
      </c>
      <c r="Q227" s="138">
        <v>1.9369999999999998E-2</v>
      </c>
      <c r="R227" s="138">
        <f t="shared" si="22"/>
        <v>1.9369999999999998E-2</v>
      </c>
      <c r="S227" s="138">
        <v>0</v>
      </c>
      <c r="T227" s="139">
        <f t="shared" si="23"/>
        <v>0</v>
      </c>
      <c r="AR227" s="140" t="s">
        <v>294</v>
      </c>
      <c r="AT227" s="140" t="s">
        <v>159</v>
      </c>
      <c r="AU227" s="140" t="s">
        <v>84</v>
      </c>
      <c r="AY227" s="15" t="s">
        <v>158</v>
      </c>
      <c r="BE227" s="141">
        <f t="shared" si="24"/>
        <v>0</v>
      </c>
      <c r="BF227" s="141">
        <f t="shared" si="25"/>
        <v>0</v>
      </c>
      <c r="BG227" s="141">
        <f t="shared" si="26"/>
        <v>0</v>
      </c>
      <c r="BH227" s="141">
        <f t="shared" si="27"/>
        <v>0</v>
      </c>
      <c r="BI227" s="141">
        <f t="shared" si="28"/>
        <v>0</v>
      </c>
      <c r="BJ227" s="15" t="s">
        <v>80</v>
      </c>
      <c r="BK227" s="141">
        <f t="shared" si="29"/>
        <v>0</v>
      </c>
      <c r="BL227" s="15" t="s">
        <v>294</v>
      </c>
      <c r="BM227" s="140" t="s">
        <v>2920</v>
      </c>
    </row>
    <row r="228" spans="2:65" s="1" customFormat="1" ht="24.2" customHeight="1">
      <c r="B228" s="128"/>
      <c r="C228" s="129" t="s">
        <v>595</v>
      </c>
      <c r="D228" s="129" t="s">
        <v>159</v>
      </c>
      <c r="E228" s="130" t="s">
        <v>2921</v>
      </c>
      <c r="F228" s="131" t="s">
        <v>2922</v>
      </c>
      <c r="G228" s="132" t="s">
        <v>2572</v>
      </c>
      <c r="H228" s="133">
        <v>2</v>
      </c>
      <c r="I228" s="134"/>
      <c r="J228" s="135">
        <f t="shared" si="20"/>
        <v>0</v>
      </c>
      <c r="K228" s="131" t="s">
        <v>524</v>
      </c>
      <c r="L228" s="30"/>
      <c r="M228" s="136" t="s">
        <v>1</v>
      </c>
      <c r="N228" s="137" t="s">
        <v>41</v>
      </c>
      <c r="P228" s="138">
        <f t="shared" si="21"/>
        <v>0</v>
      </c>
      <c r="Q228" s="138">
        <v>8.0000000000000004E-4</v>
      </c>
      <c r="R228" s="138">
        <f t="shared" si="22"/>
        <v>1.6000000000000001E-3</v>
      </c>
      <c r="S228" s="138">
        <v>0</v>
      </c>
      <c r="T228" s="139">
        <f t="shared" si="23"/>
        <v>0</v>
      </c>
      <c r="AR228" s="140" t="s">
        <v>294</v>
      </c>
      <c r="AT228" s="140" t="s">
        <v>159</v>
      </c>
      <c r="AU228" s="140" t="s">
        <v>84</v>
      </c>
      <c r="AY228" s="15" t="s">
        <v>158</v>
      </c>
      <c r="BE228" s="141">
        <f t="shared" si="24"/>
        <v>0</v>
      </c>
      <c r="BF228" s="141">
        <f t="shared" si="25"/>
        <v>0</v>
      </c>
      <c r="BG228" s="141">
        <f t="shared" si="26"/>
        <v>0</v>
      </c>
      <c r="BH228" s="141">
        <f t="shared" si="27"/>
        <v>0</v>
      </c>
      <c r="BI228" s="141">
        <f t="shared" si="28"/>
        <v>0</v>
      </c>
      <c r="BJ228" s="15" t="s">
        <v>80</v>
      </c>
      <c r="BK228" s="141">
        <f t="shared" si="29"/>
        <v>0</v>
      </c>
      <c r="BL228" s="15" t="s">
        <v>294</v>
      </c>
      <c r="BM228" s="140" t="s">
        <v>2923</v>
      </c>
    </row>
    <row r="229" spans="2:65" s="1" customFormat="1" ht="24.2" customHeight="1">
      <c r="B229" s="128"/>
      <c r="C229" s="129" t="s">
        <v>600</v>
      </c>
      <c r="D229" s="129" t="s">
        <v>159</v>
      </c>
      <c r="E229" s="130" t="s">
        <v>2924</v>
      </c>
      <c r="F229" s="131" t="s">
        <v>2925</v>
      </c>
      <c r="G229" s="132" t="s">
        <v>2572</v>
      </c>
      <c r="H229" s="133">
        <v>1</v>
      </c>
      <c r="I229" s="134"/>
      <c r="J229" s="135">
        <f t="shared" si="20"/>
        <v>0</v>
      </c>
      <c r="K229" s="131" t="s">
        <v>524</v>
      </c>
      <c r="L229" s="30"/>
      <c r="M229" s="136" t="s">
        <v>1</v>
      </c>
      <c r="N229" s="137" t="s">
        <v>41</v>
      </c>
      <c r="P229" s="138">
        <f t="shared" si="21"/>
        <v>0</v>
      </c>
      <c r="Q229" s="138">
        <v>7.5000000000000002E-4</v>
      </c>
      <c r="R229" s="138">
        <f t="shared" si="22"/>
        <v>7.5000000000000002E-4</v>
      </c>
      <c r="S229" s="138">
        <v>0</v>
      </c>
      <c r="T229" s="139">
        <f t="shared" si="23"/>
        <v>0</v>
      </c>
      <c r="AR229" s="140" t="s">
        <v>294</v>
      </c>
      <c r="AT229" s="140" t="s">
        <v>159</v>
      </c>
      <c r="AU229" s="140" t="s">
        <v>84</v>
      </c>
      <c r="AY229" s="15" t="s">
        <v>158</v>
      </c>
      <c r="BE229" s="141">
        <f t="shared" si="24"/>
        <v>0</v>
      </c>
      <c r="BF229" s="141">
        <f t="shared" si="25"/>
        <v>0</v>
      </c>
      <c r="BG229" s="141">
        <f t="shared" si="26"/>
        <v>0</v>
      </c>
      <c r="BH229" s="141">
        <f t="shared" si="27"/>
        <v>0</v>
      </c>
      <c r="BI229" s="141">
        <f t="shared" si="28"/>
        <v>0</v>
      </c>
      <c r="BJ229" s="15" t="s">
        <v>80</v>
      </c>
      <c r="BK229" s="141">
        <f t="shared" si="29"/>
        <v>0</v>
      </c>
      <c r="BL229" s="15" t="s">
        <v>294</v>
      </c>
      <c r="BM229" s="140" t="s">
        <v>2926</v>
      </c>
    </row>
    <row r="230" spans="2:65" s="1" customFormat="1" ht="24.2" customHeight="1">
      <c r="B230" s="128"/>
      <c r="C230" s="129" t="s">
        <v>606</v>
      </c>
      <c r="D230" s="129" t="s">
        <v>159</v>
      </c>
      <c r="E230" s="130" t="s">
        <v>2927</v>
      </c>
      <c r="F230" s="131" t="s">
        <v>2928</v>
      </c>
      <c r="G230" s="132" t="s">
        <v>2572</v>
      </c>
      <c r="H230" s="133">
        <v>1</v>
      </c>
      <c r="I230" s="134"/>
      <c r="J230" s="135">
        <f t="shared" si="20"/>
        <v>0</v>
      </c>
      <c r="K230" s="131" t="s">
        <v>524</v>
      </c>
      <c r="L230" s="30"/>
      <c r="M230" s="136" t="s">
        <v>1</v>
      </c>
      <c r="N230" s="137" t="s">
        <v>41</v>
      </c>
      <c r="P230" s="138">
        <f t="shared" si="21"/>
        <v>0</v>
      </c>
      <c r="Q230" s="138">
        <v>8.4999999999999995E-4</v>
      </c>
      <c r="R230" s="138">
        <f t="shared" si="22"/>
        <v>8.4999999999999995E-4</v>
      </c>
      <c r="S230" s="138">
        <v>0</v>
      </c>
      <c r="T230" s="139">
        <f t="shared" si="23"/>
        <v>0</v>
      </c>
      <c r="AR230" s="140" t="s">
        <v>294</v>
      </c>
      <c r="AT230" s="140" t="s">
        <v>159</v>
      </c>
      <c r="AU230" s="140" t="s">
        <v>84</v>
      </c>
      <c r="AY230" s="15" t="s">
        <v>158</v>
      </c>
      <c r="BE230" s="141">
        <f t="shared" si="24"/>
        <v>0</v>
      </c>
      <c r="BF230" s="141">
        <f t="shared" si="25"/>
        <v>0</v>
      </c>
      <c r="BG230" s="141">
        <f t="shared" si="26"/>
        <v>0</v>
      </c>
      <c r="BH230" s="141">
        <f t="shared" si="27"/>
        <v>0</v>
      </c>
      <c r="BI230" s="141">
        <f t="shared" si="28"/>
        <v>0</v>
      </c>
      <c r="BJ230" s="15" t="s">
        <v>80</v>
      </c>
      <c r="BK230" s="141">
        <f t="shared" si="29"/>
        <v>0</v>
      </c>
      <c r="BL230" s="15" t="s">
        <v>294</v>
      </c>
      <c r="BM230" s="140" t="s">
        <v>2929</v>
      </c>
    </row>
    <row r="231" spans="2:65" s="1" customFormat="1" ht="24.2" customHeight="1">
      <c r="B231" s="128"/>
      <c r="C231" s="129" t="s">
        <v>611</v>
      </c>
      <c r="D231" s="129" t="s">
        <v>159</v>
      </c>
      <c r="E231" s="130" t="s">
        <v>2930</v>
      </c>
      <c r="F231" s="131" t="s">
        <v>2931</v>
      </c>
      <c r="G231" s="132" t="s">
        <v>2572</v>
      </c>
      <c r="H231" s="133">
        <v>1</v>
      </c>
      <c r="I231" s="134"/>
      <c r="J231" s="135">
        <f t="shared" si="20"/>
        <v>0</v>
      </c>
      <c r="K231" s="131" t="s">
        <v>524</v>
      </c>
      <c r="L231" s="30"/>
      <c r="M231" s="136" t="s">
        <v>1</v>
      </c>
      <c r="N231" s="137" t="s">
        <v>41</v>
      </c>
      <c r="P231" s="138">
        <f t="shared" si="21"/>
        <v>0</v>
      </c>
      <c r="Q231" s="138">
        <v>7.5000000000000002E-4</v>
      </c>
      <c r="R231" s="138">
        <f t="shared" si="22"/>
        <v>7.5000000000000002E-4</v>
      </c>
      <c r="S231" s="138">
        <v>0</v>
      </c>
      <c r="T231" s="139">
        <f t="shared" si="23"/>
        <v>0</v>
      </c>
      <c r="AR231" s="140" t="s">
        <v>294</v>
      </c>
      <c r="AT231" s="140" t="s">
        <v>159</v>
      </c>
      <c r="AU231" s="140" t="s">
        <v>84</v>
      </c>
      <c r="AY231" s="15" t="s">
        <v>158</v>
      </c>
      <c r="BE231" s="141">
        <f t="shared" si="24"/>
        <v>0</v>
      </c>
      <c r="BF231" s="141">
        <f t="shared" si="25"/>
        <v>0</v>
      </c>
      <c r="BG231" s="141">
        <f t="shared" si="26"/>
        <v>0</v>
      </c>
      <c r="BH231" s="141">
        <f t="shared" si="27"/>
        <v>0</v>
      </c>
      <c r="BI231" s="141">
        <f t="shared" si="28"/>
        <v>0</v>
      </c>
      <c r="BJ231" s="15" t="s">
        <v>80</v>
      </c>
      <c r="BK231" s="141">
        <f t="shared" si="29"/>
        <v>0</v>
      </c>
      <c r="BL231" s="15" t="s">
        <v>294</v>
      </c>
      <c r="BM231" s="140" t="s">
        <v>2932</v>
      </c>
    </row>
    <row r="232" spans="2:65" s="1" customFormat="1" ht="24.2" customHeight="1">
      <c r="B232" s="128"/>
      <c r="C232" s="129" t="s">
        <v>617</v>
      </c>
      <c r="D232" s="129" t="s">
        <v>159</v>
      </c>
      <c r="E232" s="130" t="s">
        <v>2933</v>
      </c>
      <c r="F232" s="131" t="s">
        <v>2934</v>
      </c>
      <c r="G232" s="132" t="s">
        <v>2572</v>
      </c>
      <c r="H232" s="133">
        <v>1</v>
      </c>
      <c r="I232" s="134"/>
      <c r="J232" s="135">
        <f t="shared" si="20"/>
        <v>0</v>
      </c>
      <c r="K232" s="131" t="s">
        <v>524</v>
      </c>
      <c r="L232" s="30"/>
      <c r="M232" s="136" t="s">
        <v>1</v>
      </c>
      <c r="N232" s="137" t="s">
        <v>41</v>
      </c>
      <c r="P232" s="138">
        <f t="shared" si="21"/>
        <v>0</v>
      </c>
      <c r="Q232" s="138">
        <v>8.4999999999999995E-4</v>
      </c>
      <c r="R232" s="138">
        <f t="shared" si="22"/>
        <v>8.4999999999999995E-4</v>
      </c>
      <c r="S232" s="138">
        <v>0</v>
      </c>
      <c r="T232" s="139">
        <f t="shared" si="23"/>
        <v>0</v>
      </c>
      <c r="AR232" s="140" t="s">
        <v>294</v>
      </c>
      <c r="AT232" s="140" t="s">
        <v>159</v>
      </c>
      <c r="AU232" s="140" t="s">
        <v>84</v>
      </c>
      <c r="AY232" s="15" t="s">
        <v>158</v>
      </c>
      <c r="BE232" s="141">
        <f t="shared" si="24"/>
        <v>0</v>
      </c>
      <c r="BF232" s="141">
        <f t="shared" si="25"/>
        <v>0</v>
      </c>
      <c r="BG232" s="141">
        <f t="shared" si="26"/>
        <v>0</v>
      </c>
      <c r="BH232" s="141">
        <f t="shared" si="27"/>
        <v>0</v>
      </c>
      <c r="BI232" s="141">
        <f t="shared" si="28"/>
        <v>0</v>
      </c>
      <c r="BJ232" s="15" t="s">
        <v>80</v>
      </c>
      <c r="BK232" s="141">
        <f t="shared" si="29"/>
        <v>0</v>
      </c>
      <c r="BL232" s="15" t="s">
        <v>294</v>
      </c>
      <c r="BM232" s="140" t="s">
        <v>2935</v>
      </c>
    </row>
    <row r="233" spans="2:65" s="1" customFormat="1" ht="33" customHeight="1">
      <c r="B233" s="128"/>
      <c r="C233" s="129" t="s">
        <v>621</v>
      </c>
      <c r="D233" s="129" t="s">
        <v>159</v>
      </c>
      <c r="E233" s="130" t="s">
        <v>2936</v>
      </c>
      <c r="F233" s="131" t="s">
        <v>2937</v>
      </c>
      <c r="G233" s="132" t="s">
        <v>2572</v>
      </c>
      <c r="H233" s="133">
        <v>3</v>
      </c>
      <c r="I233" s="134"/>
      <c r="J233" s="135">
        <f t="shared" si="20"/>
        <v>0</v>
      </c>
      <c r="K233" s="131" t="s">
        <v>225</v>
      </c>
      <c r="L233" s="30"/>
      <c r="M233" s="136" t="s">
        <v>1</v>
      </c>
      <c r="N233" s="137" t="s">
        <v>41</v>
      </c>
      <c r="P233" s="138">
        <f t="shared" si="21"/>
        <v>0</v>
      </c>
      <c r="Q233" s="138">
        <v>4.9300000000000004E-3</v>
      </c>
      <c r="R233" s="138">
        <f t="shared" si="22"/>
        <v>1.4790000000000001E-2</v>
      </c>
      <c r="S233" s="138">
        <v>0</v>
      </c>
      <c r="T233" s="139">
        <f t="shared" si="23"/>
        <v>0</v>
      </c>
      <c r="AR233" s="140" t="s">
        <v>294</v>
      </c>
      <c r="AT233" s="140" t="s">
        <v>159</v>
      </c>
      <c r="AU233" s="140" t="s">
        <v>84</v>
      </c>
      <c r="AY233" s="15" t="s">
        <v>158</v>
      </c>
      <c r="BE233" s="141">
        <f t="shared" si="24"/>
        <v>0</v>
      </c>
      <c r="BF233" s="141">
        <f t="shared" si="25"/>
        <v>0</v>
      </c>
      <c r="BG233" s="141">
        <f t="shared" si="26"/>
        <v>0</v>
      </c>
      <c r="BH233" s="141">
        <f t="shared" si="27"/>
        <v>0</v>
      </c>
      <c r="BI233" s="141">
        <f t="shared" si="28"/>
        <v>0</v>
      </c>
      <c r="BJ233" s="15" t="s">
        <v>80</v>
      </c>
      <c r="BK233" s="141">
        <f t="shared" si="29"/>
        <v>0</v>
      </c>
      <c r="BL233" s="15" t="s">
        <v>294</v>
      </c>
      <c r="BM233" s="140" t="s">
        <v>2938</v>
      </c>
    </row>
    <row r="234" spans="2:65" s="1" customFormat="1" ht="24.2" customHeight="1">
      <c r="B234" s="128"/>
      <c r="C234" s="129" t="s">
        <v>625</v>
      </c>
      <c r="D234" s="129" t="s">
        <v>159</v>
      </c>
      <c r="E234" s="130" t="s">
        <v>2939</v>
      </c>
      <c r="F234" s="131" t="s">
        <v>2940</v>
      </c>
      <c r="G234" s="132" t="s">
        <v>2572</v>
      </c>
      <c r="H234" s="133">
        <v>2</v>
      </c>
      <c r="I234" s="134"/>
      <c r="J234" s="135">
        <f t="shared" si="20"/>
        <v>0</v>
      </c>
      <c r="K234" s="131" t="s">
        <v>225</v>
      </c>
      <c r="L234" s="30"/>
      <c r="M234" s="136" t="s">
        <v>1</v>
      </c>
      <c r="N234" s="137" t="s">
        <v>41</v>
      </c>
      <c r="P234" s="138">
        <f t="shared" si="21"/>
        <v>0</v>
      </c>
      <c r="Q234" s="138">
        <v>1.4749999999999999E-2</v>
      </c>
      <c r="R234" s="138">
        <f t="shared" si="22"/>
        <v>2.9499999999999998E-2</v>
      </c>
      <c r="S234" s="138">
        <v>0</v>
      </c>
      <c r="T234" s="139">
        <f t="shared" si="23"/>
        <v>0</v>
      </c>
      <c r="AR234" s="140" t="s">
        <v>294</v>
      </c>
      <c r="AT234" s="140" t="s">
        <v>159</v>
      </c>
      <c r="AU234" s="140" t="s">
        <v>84</v>
      </c>
      <c r="AY234" s="15" t="s">
        <v>158</v>
      </c>
      <c r="BE234" s="141">
        <f t="shared" si="24"/>
        <v>0</v>
      </c>
      <c r="BF234" s="141">
        <f t="shared" si="25"/>
        <v>0</v>
      </c>
      <c r="BG234" s="141">
        <f t="shared" si="26"/>
        <v>0</v>
      </c>
      <c r="BH234" s="141">
        <f t="shared" si="27"/>
        <v>0</v>
      </c>
      <c r="BI234" s="141">
        <f t="shared" si="28"/>
        <v>0</v>
      </c>
      <c r="BJ234" s="15" t="s">
        <v>80</v>
      </c>
      <c r="BK234" s="141">
        <f t="shared" si="29"/>
        <v>0</v>
      </c>
      <c r="BL234" s="15" t="s">
        <v>294</v>
      </c>
      <c r="BM234" s="140" t="s">
        <v>2941</v>
      </c>
    </row>
    <row r="235" spans="2:65" s="1" customFormat="1" ht="24.2" customHeight="1">
      <c r="B235" s="128"/>
      <c r="C235" s="129" t="s">
        <v>629</v>
      </c>
      <c r="D235" s="129" t="s">
        <v>159</v>
      </c>
      <c r="E235" s="130" t="s">
        <v>2942</v>
      </c>
      <c r="F235" s="131" t="s">
        <v>2943</v>
      </c>
      <c r="G235" s="132" t="s">
        <v>2572</v>
      </c>
      <c r="H235" s="133">
        <v>27</v>
      </c>
      <c r="I235" s="134"/>
      <c r="J235" s="135">
        <f t="shared" si="20"/>
        <v>0</v>
      </c>
      <c r="K235" s="131" t="s">
        <v>225</v>
      </c>
      <c r="L235" s="30"/>
      <c r="M235" s="136" t="s">
        <v>1</v>
      </c>
      <c r="N235" s="137" t="s">
        <v>41</v>
      </c>
      <c r="P235" s="138">
        <f t="shared" si="21"/>
        <v>0</v>
      </c>
      <c r="Q235" s="138">
        <v>2.4000000000000001E-4</v>
      </c>
      <c r="R235" s="138">
        <f t="shared" si="22"/>
        <v>6.4800000000000005E-3</v>
      </c>
      <c r="S235" s="138">
        <v>0</v>
      </c>
      <c r="T235" s="139">
        <f t="shared" si="23"/>
        <v>0</v>
      </c>
      <c r="AR235" s="140" t="s">
        <v>294</v>
      </c>
      <c r="AT235" s="140" t="s">
        <v>159</v>
      </c>
      <c r="AU235" s="140" t="s">
        <v>84</v>
      </c>
      <c r="AY235" s="15" t="s">
        <v>158</v>
      </c>
      <c r="BE235" s="141">
        <f t="shared" si="24"/>
        <v>0</v>
      </c>
      <c r="BF235" s="141">
        <f t="shared" si="25"/>
        <v>0</v>
      </c>
      <c r="BG235" s="141">
        <f t="shared" si="26"/>
        <v>0</v>
      </c>
      <c r="BH235" s="141">
        <f t="shared" si="27"/>
        <v>0</v>
      </c>
      <c r="BI235" s="141">
        <f t="shared" si="28"/>
        <v>0</v>
      </c>
      <c r="BJ235" s="15" t="s">
        <v>80</v>
      </c>
      <c r="BK235" s="141">
        <f t="shared" si="29"/>
        <v>0</v>
      </c>
      <c r="BL235" s="15" t="s">
        <v>294</v>
      </c>
      <c r="BM235" s="140" t="s">
        <v>2944</v>
      </c>
    </row>
    <row r="236" spans="2:65" s="1" customFormat="1" ht="16.5" customHeight="1">
      <c r="B236" s="128"/>
      <c r="C236" s="129" t="s">
        <v>633</v>
      </c>
      <c r="D236" s="129" t="s">
        <v>159</v>
      </c>
      <c r="E236" s="130" t="s">
        <v>2945</v>
      </c>
      <c r="F236" s="131" t="s">
        <v>2946</v>
      </c>
      <c r="G236" s="132" t="s">
        <v>325</v>
      </c>
      <c r="H236" s="133">
        <v>1</v>
      </c>
      <c r="I236" s="134"/>
      <c r="J236" s="135">
        <f t="shared" si="20"/>
        <v>0</v>
      </c>
      <c r="K236" s="131" t="s">
        <v>225</v>
      </c>
      <c r="L236" s="30"/>
      <c r="M236" s="136" t="s">
        <v>1</v>
      </c>
      <c r="N236" s="137" t="s">
        <v>41</v>
      </c>
      <c r="P236" s="138">
        <f t="shared" si="21"/>
        <v>0</v>
      </c>
      <c r="Q236" s="138">
        <v>1.09E-3</v>
      </c>
      <c r="R236" s="138">
        <f t="shared" si="22"/>
        <v>1.09E-3</v>
      </c>
      <c r="S236" s="138">
        <v>0</v>
      </c>
      <c r="T236" s="139">
        <f t="shared" si="23"/>
        <v>0</v>
      </c>
      <c r="AR236" s="140" t="s">
        <v>294</v>
      </c>
      <c r="AT236" s="140" t="s">
        <v>159</v>
      </c>
      <c r="AU236" s="140" t="s">
        <v>84</v>
      </c>
      <c r="AY236" s="15" t="s">
        <v>158</v>
      </c>
      <c r="BE236" s="141">
        <f t="shared" si="24"/>
        <v>0</v>
      </c>
      <c r="BF236" s="141">
        <f t="shared" si="25"/>
        <v>0</v>
      </c>
      <c r="BG236" s="141">
        <f t="shared" si="26"/>
        <v>0</v>
      </c>
      <c r="BH236" s="141">
        <f t="shared" si="27"/>
        <v>0</v>
      </c>
      <c r="BI236" s="141">
        <f t="shared" si="28"/>
        <v>0</v>
      </c>
      <c r="BJ236" s="15" t="s">
        <v>80</v>
      </c>
      <c r="BK236" s="141">
        <f t="shared" si="29"/>
        <v>0</v>
      </c>
      <c r="BL236" s="15" t="s">
        <v>294</v>
      </c>
      <c r="BM236" s="140" t="s">
        <v>2947</v>
      </c>
    </row>
    <row r="237" spans="2:65" s="1" customFormat="1" ht="24.2" customHeight="1">
      <c r="B237" s="128"/>
      <c r="C237" s="129" t="s">
        <v>127</v>
      </c>
      <c r="D237" s="129" t="s">
        <v>159</v>
      </c>
      <c r="E237" s="130" t="s">
        <v>2948</v>
      </c>
      <c r="F237" s="131" t="s">
        <v>2949</v>
      </c>
      <c r="G237" s="132" t="s">
        <v>2572</v>
      </c>
      <c r="H237" s="133">
        <v>3</v>
      </c>
      <c r="I237" s="134"/>
      <c r="J237" s="135">
        <f t="shared" si="20"/>
        <v>0</v>
      </c>
      <c r="K237" s="131" t="s">
        <v>225</v>
      </c>
      <c r="L237" s="30"/>
      <c r="M237" s="136" t="s">
        <v>1</v>
      </c>
      <c r="N237" s="137" t="s">
        <v>41</v>
      </c>
      <c r="P237" s="138">
        <f t="shared" si="21"/>
        <v>0</v>
      </c>
      <c r="Q237" s="138">
        <v>1.8E-3</v>
      </c>
      <c r="R237" s="138">
        <f t="shared" si="22"/>
        <v>5.4000000000000003E-3</v>
      </c>
      <c r="S237" s="138">
        <v>0</v>
      </c>
      <c r="T237" s="139">
        <f t="shared" si="23"/>
        <v>0</v>
      </c>
      <c r="AR237" s="140" t="s">
        <v>294</v>
      </c>
      <c r="AT237" s="140" t="s">
        <v>159</v>
      </c>
      <c r="AU237" s="140" t="s">
        <v>84</v>
      </c>
      <c r="AY237" s="15" t="s">
        <v>158</v>
      </c>
      <c r="BE237" s="141">
        <f t="shared" si="24"/>
        <v>0</v>
      </c>
      <c r="BF237" s="141">
        <f t="shared" si="25"/>
        <v>0</v>
      </c>
      <c r="BG237" s="141">
        <f t="shared" si="26"/>
        <v>0</v>
      </c>
      <c r="BH237" s="141">
        <f t="shared" si="27"/>
        <v>0</v>
      </c>
      <c r="BI237" s="141">
        <f t="shared" si="28"/>
        <v>0</v>
      </c>
      <c r="BJ237" s="15" t="s">
        <v>80</v>
      </c>
      <c r="BK237" s="141">
        <f t="shared" si="29"/>
        <v>0</v>
      </c>
      <c r="BL237" s="15" t="s">
        <v>294</v>
      </c>
      <c r="BM237" s="140" t="s">
        <v>2950</v>
      </c>
    </row>
    <row r="238" spans="2:65" s="1" customFormat="1" ht="21.75" customHeight="1">
      <c r="B238" s="128"/>
      <c r="C238" s="129" t="s">
        <v>642</v>
      </c>
      <c r="D238" s="129" t="s">
        <v>159</v>
      </c>
      <c r="E238" s="130" t="s">
        <v>2951</v>
      </c>
      <c r="F238" s="131" t="s">
        <v>2952</v>
      </c>
      <c r="G238" s="132" t="s">
        <v>2572</v>
      </c>
      <c r="H238" s="133">
        <v>6</v>
      </c>
      <c r="I238" s="134"/>
      <c r="J238" s="135">
        <f t="shared" si="20"/>
        <v>0</v>
      </c>
      <c r="K238" s="131" t="s">
        <v>225</v>
      </c>
      <c r="L238" s="30"/>
      <c r="M238" s="136" t="s">
        <v>1</v>
      </c>
      <c r="N238" s="137" t="s">
        <v>41</v>
      </c>
      <c r="P238" s="138">
        <f t="shared" si="21"/>
        <v>0</v>
      </c>
      <c r="Q238" s="138">
        <v>1.8E-3</v>
      </c>
      <c r="R238" s="138">
        <f t="shared" si="22"/>
        <v>1.0800000000000001E-2</v>
      </c>
      <c r="S238" s="138">
        <v>0</v>
      </c>
      <c r="T238" s="139">
        <f t="shared" si="23"/>
        <v>0</v>
      </c>
      <c r="AR238" s="140" t="s">
        <v>294</v>
      </c>
      <c r="AT238" s="140" t="s">
        <v>159</v>
      </c>
      <c r="AU238" s="140" t="s">
        <v>84</v>
      </c>
      <c r="AY238" s="15" t="s">
        <v>158</v>
      </c>
      <c r="BE238" s="141">
        <f t="shared" si="24"/>
        <v>0</v>
      </c>
      <c r="BF238" s="141">
        <f t="shared" si="25"/>
        <v>0</v>
      </c>
      <c r="BG238" s="141">
        <f t="shared" si="26"/>
        <v>0</v>
      </c>
      <c r="BH238" s="141">
        <f t="shared" si="27"/>
        <v>0</v>
      </c>
      <c r="BI238" s="141">
        <f t="shared" si="28"/>
        <v>0</v>
      </c>
      <c r="BJ238" s="15" t="s">
        <v>80</v>
      </c>
      <c r="BK238" s="141">
        <f t="shared" si="29"/>
        <v>0</v>
      </c>
      <c r="BL238" s="15" t="s">
        <v>294</v>
      </c>
      <c r="BM238" s="140" t="s">
        <v>2953</v>
      </c>
    </row>
    <row r="239" spans="2:65" s="1" customFormat="1" ht="21.75" customHeight="1">
      <c r="B239" s="128"/>
      <c r="C239" s="129" t="s">
        <v>646</v>
      </c>
      <c r="D239" s="129" t="s">
        <v>159</v>
      </c>
      <c r="E239" s="130" t="s">
        <v>2954</v>
      </c>
      <c r="F239" s="131" t="s">
        <v>2955</v>
      </c>
      <c r="G239" s="132" t="s">
        <v>2572</v>
      </c>
      <c r="H239" s="133">
        <v>1</v>
      </c>
      <c r="I239" s="134"/>
      <c r="J239" s="135">
        <f t="shared" si="20"/>
        <v>0</v>
      </c>
      <c r="K239" s="131" t="s">
        <v>225</v>
      </c>
      <c r="L239" s="30"/>
      <c r="M239" s="136" t="s">
        <v>1</v>
      </c>
      <c r="N239" s="137" t="s">
        <v>41</v>
      </c>
      <c r="P239" s="138">
        <f t="shared" si="21"/>
        <v>0</v>
      </c>
      <c r="Q239" s="138">
        <v>2.14E-3</v>
      </c>
      <c r="R239" s="138">
        <f t="shared" si="22"/>
        <v>2.14E-3</v>
      </c>
      <c r="S239" s="138">
        <v>0</v>
      </c>
      <c r="T239" s="139">
        <f t="shared" si="23"/>
        <v>0</v>
      </c>
      <c r="AR239" s="140" t="s">
        <v>294</v>
      </c>
      <c r="AT239" s="140" t="s">
        <v>159</v>
      </c>
      <c r="AU239" s="140" t="s">
        <v>84</v>
      </c>
      <c r="AY239" s="15" t="s">
        <v>158</v>
      </c>
      <c r="BE239" s="141">
        <f t="shared" si="24"/>
        <v>0</v>
      </c>
      <c r="BF239" s="141">
        <f t="shared" si="25"/>
        <v>0</v>
      </c>
      <c r="BG239" s="141">
        <f t="shared" si="26"/>
        <v>0</v>
      </c>
      <c r="BH239" s="141">
        <f t="shared" si="27"/>
        <v>0</v>
      </c>
      <c r="BI239" s="141">
        <f t="shared" si="28"/>
        <v>0</v>
      </c>
      <c r="BJ239" s="15" t="s">
        <v>80</v>
      </c>
      <c r="BK239" s="141">
        <f t="shared" si="29"/>
        <v>0</v>
      </c>
      <c r="BL239" s="15" t="s">
        <v>294</v>
      </c>
      <c r="BM239" s="140" t="s">
        <v>2956</v>
      </c>
    </row>
    <row r="240" spans="2:65" s="1" customFormat="1" ht="24.2" customHeight="1">
      <c r="B240" s="128"/>
      <c r="C240" s="129" t="s">
        <v>651</v>
      </c>
      <c r="D240" s="129" t="s">
        <v>159</v>
      </c>
      <c r="E240" s="130" t="s">
        <v>2957</v>
      </c>
      <c r="F240" s="131" t="s">
        <v>2958</v>
      </c>
      <c r="G240" s="132" t="s">
        <v>552</v>
      </c>
      <c r="H240" s="176"/>
      <c r="I240" s="134"/>
      <c r="J240" s="135">
        <f t="shared" si="20"/>
        <v>0</v>
      </c>
      <c r="K240" s="131" t="s">
        <v>225</v>
      </c>
      <c r="L240" s="30"/>
      <c r="M240" s="136" t="s">
        <v>1</v>
      </c>
      <c r="N240" s="137" t="s">
        <v>41</v>
      </c>
      <c r="P240" s="138">
        <f t="shared" si="21"/>
        <v>0</v>
      </c>
      <c r="Q240" s="138">
        <v>0</v>
      </c>
      <c r="R240" s="138">
        <f t="shared" si="22"/>
        <v>0</v>
      </c>
      <c r="S240" s="138">
        <v>0</v>
      </c>
      <c r="T240" s="139">
        <f t="shared" si="23"/>
        <v>0</v>
      </c>
      <c r="AR240" s="140" t="s">
        <v>294</v>
      </c>
      <c r="AT240" s="140" t="s">
        <v>159</v>
      </c>
      <c r="AU240" s="140" t="s">
        <v>84</v>
      </c>
      <c r="AY240" s="15" t="s">
        <v>158</v>
      </c>
      <c r="BE240" s="141">
        <f t="shared" si="24"/>
        <v>0</v>
      </c>
      <c r="BF240" s="141">
        <f t="shared" si="25"/>
        <v>0</v>
      </c>
      <c r="BG240" s="141">
        <f t="shared" si="26"/>
        <v>0</v>
      </c>
      <c r="BH240" s="141">
        <f t="shared" si="27"/>
        <v>0</v>
      </c>
      <c r="BI240" s="141">
        <f t="shared" si="28"/>
        <v>0</v>
      </c>
      <c r="BJ240" s="15" t="s">
        <v>80</v>
      </c>
      <c r="BK240" s="141">
        <f t="shared" si="29"/>
        <v>0</v>
      </c>
      <c r="BL240" s="15" t="s">
        <v>294</v>
      </c>
      <c r="BM240" s="140" t="s">
        <v>2959</v>
      </c>
    </row>
    <row r="241" spans="2:65" s="10" customFormat="1" ht="22.9" customHeight="1">
      <c r="B241" s="118"/>
      <c r="D241" s="119" t="s">
        <v>75</v>
      </c>
      <c r="E241" s="164" t="s">
        <v>2960</v>
      </c>
      <c r="F241" s="164" t="s">
        <v>2961</v>
      </c>
      <c r="I241" s="121"/>
      <c r="J241" s="165">
        <f>BK241</f>
        <v>0</v>
      </c>
      <c r="L241" s="118"/>
      <c r="M241" s="123"/>
      <c r="P241" s="124">
        <f>SUM(P242:P243)</f>
        <v>0</v>
      </c>
      <c r="R241" s="124">
        <f>SUM(R242:R243)</f>
        <v>5.5199999999999999E-2</v>
      </c>
      <c r="T241" s="125">
        <f>SUM(T242:T243)</f>
        <v>0</v>
      </c>
      <c r="AR241" s="119" t="s">
        <v>84</v>
      </c>
      <c r="AT241" s="126" t="s">
        <v>75</v>
      </c>
      <c r="AU241" s="126" t="s">
        <v>80</v>
      </c>
      <c r="AY241" s="119" t="s">
        <v>158</v>
      </c>
      <c r="BK241" s="127">
        <f>SUM(BK242:BK243)</f>
        <v>0</v>
      </c>
    </row>
    <row r="242" spans="2:65" s="1" customFormat="1" ht="33" customHeight="1">
      <c r="B242" s="128"/>
      <c r="C242" s="129" t="s">
        <v>656</v>
      </c>
      <c r="D242" s="129" t="s">
        <v>159</v>
      </c>
      <c r="E242" s="130" t="s">
        <v>2962</v>
      </c>
      <c r="F242" s="131" t="s">
        <v>2963</v>
      </c>
      <c r="G242" s="132" t="s">
        <v>2572</v>
      </c>
      <c r="H242" s="133">
        <v>6</v>
      </c>
      <c r="I242" s="134"/>
      <c r="J242" s="135">
        <f>ROUND(I242*H242,2)</f>
        <v>0</v>
      </c>
      <c r="K242" s="131" t="s">
        <v>225</v>
      </c>
      <c r="L242" s="30"/>
      <c r="M242" s="136" t="s">
        <v>1</v>
      </c>
      <c r="N242" s="137" t="s">
        <v>41</v>
      </c>
      <c r="P242" s="138">
        <f>O242*H242</f>
        <v>0</v>
      </c>
      <c r="Q242" s="138">
        <v>9.1999999999999998E-3</v>
      </c>
      <c r="R242" s="138">
        <f>Q242*H242</f>
        <v>5.5199999999999999E-2</v>
      </c>
      <c r="S242" s="138">
        <v>0</v>
      </c>
      <c r="T242" s="139">
        <f>S242*H242</f>
        <v>0</v>
      </c>
      <c r="AR242" s="140" t="s">
        <v>294</v>
      </c>
      <c r="AT242" s="140" t="s">
        <v>159</v>
      </c>
      <c r="AU242" s="140" t="s">
        <v>84</v>
      </c>
      <c r="AY242" s="15" t="s">
        <v>158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5" t="s">
        <v>80</v>
      </c>
      <c r="BK242" s="141">
        <f>ROUND(I242*H242,2)</f>
        <v>0</v>
      </c>
      <c r="BL242" s="15" t="s">
        <v>294</v>
      </c>
      <c r="BM242" s="140" t="s">
        <v>2964</v>
      </c>
    </row>
    <row r="243" spans="2:65" s="1" customFormat="1" ht="24.2" customHeight="1">
      <c r="B243" s="128"/>
      <c r="C243" s="129" t="s">
        <v>662</v>
      </c>
      <c r="D243" s="129" t="s">
        <v>159</v>
      </c>
      <c r="E243" s="130" t="s">
        <v>2965</v>
      </c>
      <c r="F243" s="131" t="s">
        <v>2966</v>
      </c>
      <c r="G243" s="132" t="s">
        <v>552</v>
      </c>
      <c r="H243" s="176"/>
      <c r="I243" s="134"/>
      <c r="J243" s="135">
        <f>ROUND(I243*H243,2)</f>
        <v>0</v>
      </c>
      <c r="K243" s="131" t="s">
        <v>225</v>
      </c>
      <c r="L243" s="30"/>
      <c r="M243" s="136" t="s">
        <v>1</v>
      </c>
      <c r="N243" s="137" t="s">
        <v>41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294</v>
      </c>
      <c r="AT243" s="140" t="s">
        <v>159</v>
      </c>
      <c r="AU243" s="140" t="s">
        <v>84</v>
      </c>
      <c r="AY243" s="15" t="s">
        <v>158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5" t="s">
        <v>80</v>
      </c>
      <c r="BK243" s="141">
        <f>ROUND(I243*H243,2)</f>
        <v>0</v>
      </c>
      <c r="BL243" s="15" t="s">
        <v>294</v>
      </c>
      <c r="BM243" s="140" t="s">
        <v>2967</v>
      </c>
    </row>
    <row r="244" spans="2:65" s="10" customFormat="1" ht="25.9" customHeight="1">
      <c r="B244" s="118"/>
      <c r="D244" s="119" t="s">
        <v>75</v>
      </c>
      <c r="E244" s="120" t="s">
        <v>821</v>
      </c>
      <c r="F244" s="120" t="s">
        <v>822</v>
      </c>
      <c r="I244" s="121"/>
      <c r="J244" s="122">
        <f>BK244</f>
        <v>0</v>
      </c>
      <c r="L244" s="118"/>
      <c r="M244" s="123"/>
      <c r="P244" s="124">
        <f>P245</f>
        <v>0</v>
      </c>
      <c r="R244" s="124">
        <f>R245</f>
        <v>0</v>
      </c>
      <c r="T244" s="125">
        <f>T245</f>
        <v>0</v>
      </c>
      <c r="AR244" s="119" t="s">
        <v>163</v>
      </c>
      <c r="AT244" s="126" t="s">
        <v>75</v>
      </c>
      <c r="AU244" s="126" t="s">
        <v>76</v>
      </c>
      <c r="AY244" s="119" t="s">
        <v>158</v>
      </c>
      <c r="BK244" s="127">
        <f>BK245</f>
        <v>0</v>
      </c>
    </row>
    <row r="245" spans="2:65" s="1" customFormat="1" ht="16.5" customHeight="1">
      <c r="B245" s="128"/>
      <c r="C245" s="129" t="s">
        <v>666</v>
      </c>
      <c r="D245" s="129" t="s">
        <v>159</v>
      </c>
      <c r="E245" s="130" t="s">
        <v>2712</v>
      </c>
      <c r="F245" s="131" t="s">
        <v>2713</v>
      </c>
      <c r="G245" s="132" t="s">
        <v>2714</v>
      </c>
      <c r="H245" s="133">
        <v>1</v>
      </c>
      <c r="I245" s="134"/>
      <c r="J245" s="135">
        <f>ROUND(I245*H245,2)</f>
        <v>0</v>
      </c>
      <c r="K245" s="131" t="s">
        <v>1</v>
      </c>
      <c r="L245" s="30"/>
      <c r="M245" s="177" t="s">
        <v>1</v>
      </c>
      <c r="N245" s="178" t="s">
        <v>41</v>
      </c>
      <c r="O245" s="179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AR245" s="140" t="s">
        <v>163</v>
      </c>
      <c r="AT245" s="140" t="s">
        <v>159</v>
      </c>
      <c r="AU245" s="140" t="s">
        <v>80</v>
      </c>
      <c r="AY245" s="15" t="s">
        <v>158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5" t="s">
        <v>80</v>
      </c>
      <c r="BK245" s="141">
        <f>ROUND(I245*H245,2)</f>
        <v>0</v>
      </c>
      <c r="BL245" s="15" t="s">
        <v>163</v>
      </c>
      <c r="BM245" s="140" t="s">
        <v>2968</v>
      </c>
    </row>
    <row r="246" spans="2:65" s="1" customFormat="1" ht="6.95" customHeight="1">
      <c r="B246" s="42"/>
      <c r="C246" s="43"/>
      <c r="D246" s="43"/>
      <c r="E246" s="43"/>
      <c r="F246" s="43"/>
      <c r="G246" s="43"/>
      <c r="H246" s="43"/>
      <c r="I246" s="43"/>
      <c r="J246" s="43"/>
      <c r="K246" s="43"/>
      <c r="L246" s="30"/>
    </row>
  </sheetData>
  <autoFilter ref="C133:K245" xr:uid="{00000000-0009-0000-0000-00000B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126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2969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ROUND(J123,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ROUND((SUM(BE123:BE161)),  2)</f>
        <v>0</v>
      </c>
      <c r="I35" s="94">
        <v>0.21</v>
      </c>
      <c r="J35" s="84">
        <f>ROUND(((SUM(BE123:BE161))*I35),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ROUND((SUM(BF123:BF161)),  2)</f>
        <v>0</v>
      </c>
      <c r="I36" s="94">
        <v>0.12</v>
      </c>
      <c r="J36" s="84">
        <f>ROUND(((SUM(BF123:BF161))*I36),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ROUND((SUM(BG123:BG161)),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ROUND((SUM(BH123:BH161)),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ROUND((SUM(BI123:BI161)),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70 - VZT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J123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208</v>
      </c>
      <c r="E99" s="108"/>
      <c r="F99" s="108"/>
      <c r="G99" s="108"/>
      <c r="H99" s="108"/>
      <c r="I99" s="108"/>
      <c r="J99" s="109">
        <f>J124</f>
        <v>0</v>
      </c>
      <c r="L99" s="106"/>
    </row>
    <row r="100" spans="2:47" s="13" customFormat="1" ht="19.899999999999999" customHeight="1">
      <c r="B100" s="160"/>
      <c r="D100" s="161" t="s">
        <v>2970</v>
      </c>
      <c r="E100" s="162"/>
      <c r="F100" s="162"/>
      <c r="G100" s="162"/>
      <c r="H100" s="162"/>
      <c r="I100" s="162"/>
      <c r="J100" s="163">
        <f>J125</f>
        <v>0</v>
      </c>
      <c r="L100" s="160"/>
    </row>
    <row r="101" spans="2:47" s="8" customFormat="1" ht="24.95" customHeight="1">
      <c r="B101" s="106"/>
      <c r="D101" s="107" t="s">
        <v>218</v>
      </c>
      <c r="E101" s="108"/>
      <c r="F101" s="108"/>
      <c r="G101" s="108"/>
      <c r="H101" s="108"/>
      <c r="I101" s="108"/>
      <c r="J101" s="109">
        <f>J159</f>
        <v>0</v>
      </c>
      <c r="L101" s="106"/>
    </row>
    <row r="102" spans="2:47" s="1" customFormat="1" ht="21.75" customHeight="1">
      <c r="B102" s="30"/>
      <c r="L102" s="30"/>
    </row>
    <row r="103" spans="2:47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47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47" s="1" customFormat="1" ht="24.95" customHeight="1">
      <c r="B108" s="30"/>
      <c r="C108" s="19" t="s">
        <v>143</v>
      </c>
      <c r="L108" s="30"/>
    </row>
    <row r="109" spans="2:47" s="1" customFormat="1" ht="6.95" customHeight="1">
      <c r="B109" s="30"/>
      <c r="L109" s="30"/>
    </row>
    <row r="110" spans="2:47" s="1" customFormat="1" ht="12" customHeight="1">
      <c r="B110" s="30"/>
      <c r="C110" s="25" t="s">
        <v>16</v>
      </c>
      <c r="L110" s="30"/>
    </row>
    <row r="111" spans="2:47" s="1" customFormat="1" ht="16.5" customHeight="1">
      <c r="B111" s="30"/>
      <c r="E111" s="239" t="str">
        <f>E7</f>
        <v>Stavební úpravy knihovny a IC Města Hranice</v>
      </c>
      <c r="F111" s="240"/>
      <c r="G111" s="240"/>
      <c r="H111" s="240"/>
      <c r="L111" s="30"/>
    </row>
    <row r="112" spans="2:47" ht="12" customHeight="1">
      <c r="B112" s="18"/>
      <c r="C112" s="25" t="s">
        <v>133</v>
      </c>
      <c r="L112" s="18"/>
    </row>
    <row r="113" spans="2:65" s="1" customFormat="1" ht="16.5" customHeight="1">
      <c r="B113" s="30"/>
      <c r="E113" s="239" t="s">
        <v>134</v>
      </c>
      <c r="F113" s="238"/>
      <c r="G113" s="238"/>
      <c r="H113" s="238"/>
      <c r="L113" s="30"/>
    </row>
    <row r="114" spans="2:65" s="1" customFormat="1" ht="12" customHeight="1">
      <c r="B114" s="30"/>
      <c r="C114" s="25" t="s">
        <v>135</v>
      </c>
      <c r="L114" s="30"/>
    </row>
    <row r="115" spans="2:65" s="1" customFormat="1" ht="16.5" customHeight="1">
      <c r="B115" s="30"/>
      <c r="E115" s="234" t="str">
        <f>E11</f>
        <v>70 - VZT</v>
      </c>
      <c r="F115" s="238"/>
      <c r="G115" s="238"/>
      <c r="H115" s="238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F14</f>
        <v>Hranice</v>
      </c>
      <c r="I117" s="25" t="s">
        <v>22</v>
      </c>
      <c r="J117" s="50" t="str">
        <f>IF(J14="","",J14)</f>
        <v>2. 3. 2024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E17</f>
        <v>Město Hranice u Aše</v>
      </c>
      <c r="I119" s="25" t="s">
        <v>30</v>
      </c>
      <c r="J119" s="28" t="str">
        <f>E23</f>
        <v>ing.Volný Martin</v>
      </c>
      <c r="L119" s="30"/>
    </row>
    <row r="120" spans="2:65" s="1" customFormat="1" ht="15.2" customHeight="1">
      <c r="B120" s="30"/>
      <c r="C120" s="25" t="s">
        <v>28</v>
      </c>
      <c r="F120" s="23" t="str">
        <f>IF(E20="","",E20)</f>
        <v>Vyplň údaj</v>
      </c>
      <c r="I120" s="25" t="s">
        <v>33</v>
      </c>
      <c r="J120" s="28" t="str">
        <f>E26</f>
        <v>Milan Hájek</v>
      </c>
      <c r="L120" s="30"/>
    </row>
    <row r="121" spans="2:65" s="1" customFormat="1" ht="10.35" customHeight="1">
      <c r="B121" s="30"/>
      <c r="L121" s="30"/>
    </row>
    <row r="122" spans="2:65" s="9" customFormat="1" ht="29.25" customHeight="1">
      <c r="B122" s="110"/>
      <c r="C122" s="111" t="s">
        <v>144</v>
      </c>
      <c r="D122" s="112" t="s">
        <v>61</v>
      </c>
      <c r="E122" s="112" t="s">
        <v>57</v>
      </c>
      <c r="F122" s="112" t="s">
        <v>58</v>
      </c>
      <c r="G122" s="112" t="s">
        <v>145</v>
      </c>
      <c r="H122" s="112" t="s">
        <v>146</v>
      </c>
      <c r="I122" s="112" t="s">
        <v>147</v>
      </c>
      <c r="J122" s="112" t="s">
        <v>139</v>
      </c>
      <c r="K122" s="113" t="s">
        <v>148</v>
      </c>
      <c r="L122" s="110"/>
      <c r="M122" s="57" t="s">
        <v>1</v>
      </c>
      <c r="N122" s="58" t="s">
        <v>40</v>
      </c>
      <c r="O122" s="58" t="s">
        <v>149</v>
      </c>
      <c r="P122" s="58" t="s">
        <v>150</v>
      </c>
      <c r="Q122" s="58" t="s">
        <v>151</v>
      </c>
      <c r="R122" s="58" t="s">
        <v>152</v>
      </c>
      <c r="S122" s="58" t="s">
        <v>153</v>
      </c>
      <c r="T122" s="59" t="s">
        <v>154</v>
      </c>
    </row>
    <row r="123" spans="2:65" s="1" customFormat="1" ht="22.9" customHeight="1">
      <c r="B123" s="30"/>
      <c r="C123" s="62" t="s">
        <v>155</v>
      </c>
      <c r="J123" s="114">
        <f>BK123</f>
        <v>0</v>
      </c>
      <c r="L123" s="30"/>
      <c r="M123" s="60"/>
      <c r="N123" s="51"/>
      <c r="O123" s="51"/>
      <c r="P123" s="115">
        <f>P124+P159</f>
        <v>0</v>
      </c>
      <c r="Q123" s="51"/>
      <c r="R123" s="115">
        <f>R124+R159</f>
        <v>0.14642000000000002</v>
      </c>
      <c r="S123" s="51"/>
      <c r="T123" s="116">
        <f>T124+T159</f>
        <v>0</v>
      </c>
      <c r="AT123" s="15" t="s">
        <v>75</v>
      </c>
      <c r="AU123" s="15" t="s">
        <v>141</v>
      </c>
      <c r="BK123" s="117">
        <f>BK124+BK159</f>
        <v>0</v>
      </c>
    </row>
    <row r="124" spans="2:65" s="10" customFormat="1" ht="25.9" customHeight="1">
      <c r="B124" s="118"/>
      <c r="D124" s="119" t="s">
        <v>75</v>
      </c>
      <c r="E124" s="120" t="s">
        <v>526</v>
      </c>
      <c r="F124" s="120" t="s">
        <v>527</v>
      </c>
      <c r="I124" s="121"/>
      <c r="J124" s="122">
        <f>BK124</f>
        <v>0</v>
      </c>
      <c r="L124" s="118"/>
      <c r="M124" s="123"/>
      <c r="P124" s="124">
        <f>P125</f>
        <v>0</v>
      </c>
      <c r="R124" s="124">
        <f>R125</f>
        <v>0.14642000000000002</v>
      </c>
      <c r="T124" s="125">
        <f>T125</f>
        <v>0</v>
      </c>
      <c r="AR124" s="119" t="s">
        <v>84</v>
      </c>
      <c r="AT124" s="126" t="s">
        <v>75</v>
      </c>
      <c r="AU124" s="126" t="s">
        <v>76</v>
      </c>
      <c r="AY124" s="119" t="s">
        <v>158</v>
      </c>
      <c r="BK124" s="127">
        <f>BK125</f>
        <v>0</v>
      </c>
    </row>
    <row r="125" spans="2:65" s="10" customFormat="1" ht="22.9" customHeight="1">
      <c r="B125" s="118"/>
      <c r="D125" s="119" t="s">
        <v>75</v>
      </c>
      <c r="E125" s="164" t="s">
        <v>2971</v>
      </c>
      <c r="F125" s="164" t="s">
        <v>2972</v>
      </c>
      <c r="I125" s="121"/>
      <c r="J125" s="165">
        <f>BK125</f>
        <v>0</v>
      </c>
      <c r="L125" s="118"/>
      <c r="M125" s="123"/>
      <c r="P125" s="124">
        <f>SUM(P126:P158)</f>
        <v>0</v>
      </c>
      <c r="R125" s="124">
        <f>SUM(R126:R158)</f>
        <v>0.14642000000000002</v>
      </c>
      <c r="T125" s="125">
        <f>SUM(T126:T158)</f>
        <v>0</v>
      </c>
      <c r="AR125" s="119" t="s">
        <v>84</v>
      </c>
      <c r="AT125" s="126" t="s">
        <v>75</v>
      </c>
      <c r="AU125" s="126" t="s">
        <v>80</v>
      </c>
      <c r="AY125" s="119" t="s">
        <v>158</v>
      </c>
      <c r="BK125" s="127">
        <f>SUM(BK126:BK158)</f>
        <v>0</v>
      </c>
    </row>
    <row r="126" spans="2:65" s="1" customFormat="1" ht="24.2" customHeight="1">
      <c r="B126" s="128"/>
      <c r="C126" s="129" t="s">
        <v>80</v>
      </c>
      <c r="D126" s="129" t="s">
        <v>159</v>
      </c>
      <c r="E126" s="130" t="s">
        <v>2973</v>
      </c>
      <c r="F126" s="131" t="s">
        <v>2974</v>
      </c>
      <c r="G126" s="132" t="s">
        <v>325</v>
      </c>
      <c r="H126" s="133">
        <v>4</v>
      </c>
      <c r="I126" s="134"/>
      <c r="J126" s="135">
        <f t="shared" ref="J126:J142" si="0">ROUND(I126*H126,2)</f>
        <v>0</v>
      </c>
      <c r="K126" s="131" t="s">
        <v>225</v>
      </c>
      <c r="L126" s="30"/>
      <c r="M126" s="136" t="s">
        <v>1</v>
      </c>
      <c r="N126" s="137" t="s">
        <v>41</v>
      </c>
      <c r="P126" s="138">
        <f t="shared" ref="P126:P142" si="1">O126*H126</f>
        <v>0</v>
      </c>
      <c r="Q126" s="138">
        <v>0</v>
      </c>
      <c r="R126" s="138">
        <f t="shared" ref="R126:R142" si="2">Q126*H126</f>
        <v>0</v>
      </c>
      <c r="S126" s="138">
        <v>0</v>
      </c>
      <c r="T126" s="139">
        <f t="shared" ref="T126:T142" si="3">S126*H126</f>
        <v>0</v>
      </c>
      <c r="AR126" s="140" t="s">
        <v>294</v>
      </c>
      <c r="AT126" s="140" t="s">
        <v>159</v>
      </c>
      <c r="AU126" s="140" t="s">
        <v>84</v>
      </c>
      <c r="AY126" s="15" t="s">
        <v>158</v>
      </c>
      <c r="BE126" s="141">
        <f t="shared" ref="BE126:BE142" si="4">IF(N126="základní",J126,0)</f>
        <v>0</v>
      </c>
      <c r="BF126" s="141">
        <f t="shared" ref="BF126:BF142" si="5">IF(N126="snížená",J126,0)</f>
        <v>0</v>
      </c>
      <c r="BG126" s="141">
        <f t="shared" ref="BG126:BG142" si="6">IF(N126="zákl. přenesená",J126,0)</f>
        <v>0</v>
      </c>
      <c r="BH126" s="141">
        <f t="shared" ref="BH126:BH142" si="7">IF(N126="sníž. přenesená",J126,0)</f>
        <v>0</v>
      </c>
      <c r="BI126" s="141">
        <f t="shared" ref="BI126:BI142" si="8">IF(N126="nulová",J126,0)</f>
        <v>0</v>
      </c>
      <c r="BJ126" s="15" t="s">
        <v>80</v>
      </c>
      <c r="BK126" s="141">
        <f t="shared" ref="BK126:BK142" si="9">ROUND(I126*H126,2)</f>
        <v>0</v>
      </c>
      <c r="BL126" s="15" t="s">
        <v>294</v>
      </c>
      <c r="BM126" s="140" t="s">
        <v>2975</v>
      </c>
    </row>
    <row r="127" spans="2:65" s="1" customFormat="1" ht="24.2" customHeight="1">
      <c r="B127" s="128"/>
      <c r="C127" s="166" t="s">
        <v>84</v>
      </c>
      <c r="D127" s="166" t="s">
        <v>544</v>
      </c>
      <c r="E127" s="167" t="s">
        <v>2976</v>
      </c>
      <c r="F127" s="168" t="s">
        <v>2977</v>
      </c>
      <c r="G127" s="169" t="s">
        <v>325</v>
      </c>
      <c r="H127" s="170">
        <v>1</v>
      </c>
      <c r="I127" s="171"/>
      <c r="J127" s="172">
        <f t="shared" si="0"/>
        <v>0</v>
      </c>
      <c r="K127" s="168" t="s">
        <v>225</v>
      </c>
      <c r="L127" s="173"/>
      <c r="M127" s="174" t="s">
        <v>1</v>
      </c>
      <c r="N127" s="175" t="s">
        <v>41</v>
      </c>
      <c r="P127" s="138">
        <f t="shared" si="1"/>
        <v>0</v>
      </c>
      <c r="Q127" s="138">
        <v>2E-3</v>
      </c>
      <c r="R127" s="138">
        <f t="shared" si="2"/>
        <v>2E-3</v>
      </c>
      <c r="S127" s="138">
        <v>0</v>
      </c>
      <c r="T127" s="139">
        <f t="shared" si="3"/>
        <v>0</v>
      </c>
      <c r="AR127" s="140" t="s">
        <v>377</v>
      </c>
      <c r="AT127" s="140" t="s">
        <v>544</v>
      </c>
      <c r="AU127" s="140" t="s">
        <v>84</v>
      </c>
      <c r="AY127" s="15" t="s">
        <v>158</v>
      </c>
      <c r="BE127" s="141">
        <f t="shared" si="4"/>
        <v>0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5" t="s">
        <v>80</v>
      </c>
      <c r="BK127" s="141">
        <f t="shared" si="9"/>
        <v>0</v>
      </c>
      <c r="BL127" s="15" t="s">
        <v>294</v>
      </c>
      <c r="BM127" s="140" t="s">
        <v>2978</v>
      </c>
    </row>
    <row r="128" spans="2:65" s="1" customFormat="1" ht="24.2" customHeight="1">
      <c r="B128" s="128"/>
      <c r="C128" s="166" t="s">
        <v>95</v>
      </c>
      <c r="D128" s="166" t="s">
        <v>544</v>
      </c>
      <c r="E128" s="167" t="s">
        <v>2979</v>
      </c>
      <c r="F128" s="168" t="s">
        <v>2980</v>
      </c>
      <c r="G128" s="169" t="s">
        <v>325</v>
      </c>
      <c r="H128" s="170">
        <v>1</v>
      </c>
      <c r="I128" s="171"/>
      <c r="J128" s="172">
        <f t="shared" si="0"/>
        <v>0</v>
      </c>
      <c r="K128" s="168" t="s">
        <v>225</v>
      </c>
      <c r="L128" s="173"/>
      <c r="M128" s="174" t="s">
        <v>1</v>
      </c>
      <c r="N128" s="175" t="s">
        <v>41</v>
      </c>
      <c r="P128" s="138">
        <f t="shared" si="1"/>
        <v>0</v>
      </c>
      <c r="Q128" s="138">
        <v>2E-3</v>
      </c>
      <c r="R128" s="138">
        <f t="shared" si="2"/>
        <v>2E-3</v>
      </c>
      <c r="S128" s="138">
        <v>0</v>
      </c>
      <c r="T128" s="139">
        <f t="shared" si="3"/>
        <v>0</v>
      </c>
      <c r="AR128" s="140" t="s">
        <v>377</v>
      </c>
      <c r="AT128" s="140" t="s">
        <v>544</v>
      </c>
      <c r="AU128" s="140" t="s">
        <v>84</v>
      </c>
      <c r="AY128" s="15" t="s">
        <v>158</v>
      </c>
      <c r="BE128" s="141">
        <f t="shared" si="4"/>
        <v>0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5" t="s">
        <v>80</v>
      </c>
      <c r="BK128" s="141">
        <f t="shared" si="9"/>
        <v>0</v>
      </c>
      <c r="BL128" s="15" t="s">
        <v>294</v>
      </c>
      <c r="BM128" s="140" t="s">
        <v>2981</v>
      </c>
    </row>
    <row r="129" spans="2:65" s="1" customFormat="1" ht="24.2" customHeight="1">
      <c r="B129" s="128"/>
      <c r="C129" s="166" t="s">
        <v>163</v>
      </c>
      <c r="D129" s="166" t="s">
        <v>544</v>
      </c>
      <c r="E129" s="167" t="s">
        <v>2982</v>
      </c>
      <c r="F129" s="168" t="s">
        <v>2983</v>
      </c>
      <c r="G129" s="169" t="s">
        <v>325</v>
      </c>
      <c r="H129" s="170">
        <v>1</v>
      </c>
      <c r="I129" s="171"/>
      <c r="J129" s="172">
        <f t="shared" si="0"/>
        <v>0</v>
      </c>
      <c r="K129" s="168" t="s">
        <v>225</v>
      </c>
      <c r="L129" s="173"/>
      <c r="M129" s="174" t="s">
        <v>1</v>
      </c>
      <c r="N129" s="175" t="s">
        <v>41</v>
      </c>
      <c r="P129" s="138">
        <f t="shared" si="1"/>
        <v>0</v>
      </c>
      <c r="Q129" s="138">
        <v>4.8999999999999998E-3</v>
      </c>
      <c r="R129" s="138">
        <f t="shared" si="2"/>
        <v>4.8999999999999998E-3</v>
      </c>
      <c r="S129" s="138">
        <v>0</v>
      </c>
      <c r="T129" s="139">
        <f t="shared" si="3"/>
        <v>0</v>
      </c>
      <c r="AR129" s="140" t="s">
        <v>377</v>
      </c>
      <c r="AT129" s="140" t="s">
        <v>544</v>
      </c>
      <c r="AU129" s="140" t="s">
        <v>84</v>
      </c>
      <c r="AY129" s="15" t="s">
        <v>158</v>
      </c>
      <c r="BE129" s="141">
        <f t="shared" si="4"/>
        <v>0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5" t="s">
        <v>80</v>
      </c>
      <c r="BK129" s="141">
        <f t="shared" si="9"/>
        <v>0</v>
      </c>
      <c r="BL129" s="15" t="s">
        <v>294</v>
      </c>
      <c r="BM129" s="140" t="s">
        <v>2984</v>
      </c>
    </row>
    <row r="130" spans="2:65" s="1" customFormat="1" ht="24.2" customHeight="1">
      <c r="B130" s="128"/>
      <c r="C130" s="166" t="s">
        <v>157</v>
      </c>
      <c r="D130" s="166" t="s">
        <v>544</v>
      </c>
      <c r="E130" s="167" t="s">
        <v>2985</v>
      </c>
      <c r="F130" s="168" t="s">
        <v>2986</v>
      </c>
      <c r="G130" s="169" t="s">
        <v>325</v>
      </c>
      <c r="H130" s="170">
        <v>1</v>
      </c>
      <c r="I130" s="171"/>
      <c r="J130" s="172">
        <f t="shared" si="0"/>
        <v>0</v>
      </c>
      <c r="K130" s="168" t="s">
        <v>225</v>
      </c>
      <c r="L130" s="173"/>
      <c r="M130" s="174" t="s">
        <v>1</v>
      </c>
      <c r="N130" s="175" t="s">
        <v>41</v>
      </c>
      <c r="P130" s="138">
        <f t="shared" si="1"/>
        <v>0</v>
      </c>
      <c r="Q130" s="138">
        <v>4.4000000000000002E-4</v>
      </c>
      <c r="R130" s="138">
        <f t="shared" si="2"/>
        <v>4.4000000000000002E-4</v>
      </c>
      <c r="S130" s="138">
        <v>0</v>
      </c>
      <c r="T130" s="139">
        <f t="shared" si="3"/>
        <v>0</v>
      </c>
      <c r="AR130" s="140" t="s">
        <v>377</v>
      </c>
      <c r="AT130" s="140" t="s">
        <v>544</v>
      </c>
      <c r="AU130" s="140" t="s">
        <v>84</v>
      </c>
      <c r="AY130" s="15" t="s">
        <v>158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5" t="s">
        <v>80</v>
      </c>
      <c r="BK130" s="141">
        <f t="shared" si="9"/>
        <v>0</v>
      </c>
      <c r="BL130" s="15" t="s">
        <v>294</v>
      </c>
      <c r="BM130" s="140" t="s">
        <v>2987</v>
      </c>
    </row>
    <row r="131" spans="2:65" s="1" customFormat="1" ht="16.5" customHeight="1">
      <c r="B131" s="128"/>
      <c r="C131" s="129" t="s">
        <v>180</v>
      </c>
      <c r="D131" s="129" t="s">
        <v>159</v>
      </c>
      <c r="E131" s="130" t="s">
        <v>2988</v>
      </c>
      <c r="F131" s="131" t="s">
        <v>2989</v>
      </c>
      <c r="G131" s="132" t="s">
        <v>325</v>
      </c>
      <c r="H131" s="133">
        <v>14</v>
      </c>
      <c r="I131" s="134"/>
      <c r="J131" s="135">
        <f t="shared" si="0"/>
        <v>0</v>
      </c>
      <c r="K131" s="131" t="s">
        <v>225</v>
      </c>
      <c r="L131" s="30"/>
      <c r="M131" s="136" t="s">
        <v>1</v>
      </c>
      <c r="N131" s="137" t="s">
        <v>41</v>
      </c>
      <c r="P131" s="138">
        <f t="shared" si="1"/>
        <v>0</v>
      </c>
      <c r="Q131" s="138">
        <v>0</v>
      </c>
      <c r="R131" s="138">
        <f t="shared" si="2"/>
        <v>0</v>
      </c>
      <c r="S131" s="138">
        <v>0</v>
      </c>
      <c r="T131" s="139">
        <f t="shared" si="3"/>
        <v>0</v>
      </c>
      <c r="AR131" s="140" t="s">
        <v>294</v>
      </c>
      <c r="AT131" s="140" t="s">
        <v>159</v>
      </c>
      <c r="AU131" s="140" t="s">
        <v>84</v>
      </c>
      <c r="AY131" s="15" t="s">
        <v>158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5" t="s">
        <v>80</v>
      </c>
      <c r="BK131" s="141">
        <f t="shared" si="9"/>
        <v>0</v>
      </c>
      <c r="BL131" s="15" t="s">
        <v>294</v>
      </c>
      <c r="BM131" s="140" t="s">
        <v>2990</v>
      </c>
    </row>
    <row r="132" spans="2:65" s="1" customFormat="1" ht="24.2" customHeight="1">
      <c r="B132" s="128"/>
      <c r="C132" s="166" t="s">
        <v>184</v>
      </c>
      <c r="D132" s="166" t="s">
        <v>544</v>
      </c>
      <c r="E132" s="167" t="s">
        <v>2991</v>
      </c>
      <c r="F132" s="168" t="s">
        <v>2992</v>
      </c>
      <c r="G132" s="169" t="s">
        <v>325</v>
      </c>
      <c r="H132" s="170">
        <v>14</v>
      </c>
      <c r="I132" s="171"/>
      <c r="J132" s="172">
        <f t="shared" si="0"/>
        <v>0</v>
      </c>
      <c r="K132" s="168" t="s">
        <v>225</v>
      </c>
      <c r="L132" s="173"/>
      <c r="M132" s="174" t="s">
        <v>1</v>
      </c>
      <c r="N132" s="175" t="s">
        <v>41</v>
      </c>
      <c r="P132" s="138">
        <f t="shared" si="1"/>
        <v>0</v>
      </c>
      <c r="Q132" s="138">
        <v>2.0000000000000001E-4</v>
      </c>
      <c r="R132" s="138">
        <f t="shared" si="2"/>
        <v>2.8E-3</v>
      </c>
      <c r="S132" s="138">
        <v>0</v>
      </c>
      <c r="T132" s="139">
        <f t="shared" si="3"/>
        <v>0</v>
      </c>
      <c r="AR132" s="140" t="s">
        <v>377</v>
      </c>
      <c r="AT132" s="140" t="s">
        <v>544</v>
      </c>
      <c r="AU132" s="140" t="s">
        <v>84</v>
      </c>
      <c r="AY132" s="15" t="s">
        <v>158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5" t="s">
        <v>80</v>
      </c>
      <c r="BK132" s="141">
        <f t="shared" si="9"/>
        <v>0</v>
      </c>
      <c r="BL132" s="15" t="s">
        <v>294</v>
      </c>
      <c r="BM132" s="140" t="s">
        <v>2993</v>
      </c>
    </row>
    <row r="133" spans="2:65" s="1" customFormat="1" ht="21.75" customHeight="1">
      <c r="B133" s="128"/>
      <c r="C133" s="129" t="s">
        <v>188</v>
      </c>
      <c r="D133" s="129" t="s">
        <v>159</v>
      </c>
      <c r="E133" s="130" t="s">
        <v>2994</v>
      </c>
      <c r="F133" s="131" t="s">
        <v>2995</v>
      </c>
      <c r="G133" s="132" t="s">
        <v>325</v>
      </c>
      <c r="H133" s="133">
        <v>4</v>
      </c>
      <c r="I133" s="134"/>
      <c r="J133" s="135">
        <f t="shared" si="0"/>
        <v>0</v>
      </c>
      <c r="K133" s="131" t="s">
        <v>225</v>
      </c>
      <c r="L133" s="30"/>
      <c r="M133" s="136" t="s">
        <v>1</v>
      </c>
      <c r="N133" s="137" t="s">
        <v>41</v>
      </c>
      <c r="P133" s="138">
        <f t="shared" si="1"/>
        <v>0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AR133" s="140" t="s">
        <v>294</v>
      </c>
      <c r="AT133" s="140" t="s">
        <v>159</v>
      </c>
      <c r="AU133" s="140" t="s">
        <v>84</v>
      </c>
      <c r="AY133" s="15" t="s">
        <v>158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5" t="s">
        <v>80</v>
      </c>
      <c r="BK133" s="141">
        <f t="shared" si="9"/>
        <v>0</v>
      </c>
      <c r="BL133" s="15" t="s">
        <v>294</v>
      </c>
      <c r="BM133" s="140" t="s">
        <v>2996</v>
      </c>
    </row>
    <row r="134" spans="2:65" s="1" customFormat="1" ht="24.2" customHeight="1">
      <c r="B134" s="128"/>
      <c r="C134" s="166" t="s">
        <v>192</v>
      </c>
      <c r="D134" s="166" t="s">
        <v>544</v>
      </c>
      <c r="E134" s="167" t="s">
        <v>2997</v>
      </c>
      <c r="F134" s="168" t="s">
        <v>2998</v>
      </c>
      <c r="G134" s="169" t="s">
        <v>325</v>
      </c>
      <c r="H134" s="170">
        <v>2</v>
      </c>
      <c r="I134" s="171"/>
      <c r="J134" s="172">
        <f t="shared" si="0"/>
        <v>0</v>
      </c>
      <c r="K134" s="168" t="s">
        <v>225</v>
      </c>
      <c r="L134" s="173"/>
      <c r="M134" s="174" t="s">
        <v>1</v>
      </c>
      <c r="N134" s="175" t="s">
        <v>41</v>
      </c>
      <c r="P134" s="138">
        <f t="shared" si="1"/>
        <v>0</v>
      </c>
      <c r="Q134" s="138">
        <v>2.0000000000000001E-4</v>
      </c>
      <c r="R134" s="138">
        <f t="shared" si="2"/>
        <v>4.0000000000000002E-4</v>
      </c>
      <c r="S134" s="138">
        <v>0</v>
      </c>
      <c r="T134" s="139">
        <f t="shared" si="3"/>
        <v>0</v>
      </c>
      <c r="AR134" s="140" t="s">
        <v>377</v>
      </c>
      <c r="AT134" s="140" t="s">
        <v>544</v>
      </c>
      <c r="AU134" s="140" t="s">
        <v>84</v>
      </c>
      <c r="AY134" s="15" t="s">
        <v>158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5" t="s">
        <v>80</v>
      </c>
      <c r="BK134" s="141">
        <f t="shared" si="9"/>
        <v>0</v>
      </c>
      <c r="BL134" s="15" t="s">
        <v>294</v>
      </c>
      <c r="BM134" s="140" t="s">
        <v>2999</v>
      </c>
    </row>
    <row r="135" spans="2:65" s="1" customFormat="1" ht="24.2" customHeight="1">
      <c r="B135" s="128"/>
      <c r="C135" s="166" t="s">
        <v>90</v>
      </c>
      <c r="D135" s="166" t="s">
        <v>544</v>
      </c>
      <c r="E135" s="167" t="s">
        <v>3000</v>
      </c>
      <c r="F135" s="168" t="s">
        <v>3001</v>
      </c>
      <c r="G135" s="169" t="s">
        <v>325</v>
      </c>
      <c r="H135" s="170">
        <v>2</v>
      </c>
      <c r="I135" s="171"/>
      <c r="J135" s="172">
        <f t="shared" si="0"/>
        <v>0</v>
      </c>
      <c r="K135" s="168" t="s">
        <v>225</v>
      </c>
      <c r="L135" s="173"/>
      <c r="M135" s="174" t="s">
        <v>1</v>
      </c>
      <c r="N135" s="175" t="s">
        <v>41</v>
      </c>
      <c r="P135" s="138">
        <f t="shared" si="1"/>
        <v>0</v>
      </c>
      <c r="Q135" s="138">
        <v>2.9999999999999997E-4</v>
      </c>
      <c r="R135" s="138">
        <f t="shared" si="2"/>
        <v>5.9999999999999995E-4</v>
      </c>
      <c r="S135" s="138">
        <v>0</v>
      </c>
      <c r="T135" s="139">
        <f t="shared" si="3"/>
        <v>0</v>
      </c>
      <c r="AR135" s="140" t="s">
        <v>377</v>
      </c>
      <c r="AT135" s="140" t="s">
        <v>544</v>
      </c>
      <c r="AU135" s="140" t="s">
        <v>84</v>
      </c>
      <c r="AY135" s="15" t="s">
        <v>158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5" t="s">
        <v>80</v>
      </c>
      <c r="BK135" s="141">
        <f t="shared" si="9"/>
        <v>0</v>
      </c>
      <c r="BL135" s="15" t="s">
        <v>294</v>
      </c>
      <c r="BM135" s="140" t="s">
        <v>3002</v>
      </c>
    </row>
    <row r="136" spans="2:65" s="1" customFormat="1" ht="21.75" customHeight="1">
      <c r="B136" s="128"/>
      <c r="C136" s="129" t="s">
        <v>267</v>
      </c>
      <c r="D136" s="129" t="s">
        <v>159</v>
      </c>
      <c r="E136" s="130" t="s">
        <v>3003</v>
      </c>
      <c r="F136" s="131" t="s">
        <v>3004</v>
      </c>
      <c r="G136" s="132" t="s">
        <v>325</v>
      </c>
      <c r="H136" s="133">
        <v>1</v>
      </c>
      <c r="I136" s="134"/>
      <c r="J136" s="135">
        <f t="shared" si="0"/>
        <v>0</v>
      </c>
      <c r="K136" s="131" t="s">
        <v>225</v>
      </c>
      <c r="L136" s="30"/>
      <c r="M136" s="136" t="s">
        <v>1</v>
      </c>
      <c r="N136" s="137" t="s">
        <v>41</v>
      </c>
      <c r="P136" s="138">
        <f t="shared" si="1"/>
        <v>0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AR136" s="140" t="s">
        <v>294</v>
      </c>
      <c r="AT136" s="140" t="s">
        <v>159</v>
      </c>
      <c r="AU136" s="140" t="s">
        <v>84</v>
      </c>
      <c r="AY136" s="15" t="s">
        <v>158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5" t="s">
        <v>80</v>
      </c>
      <c r="BK136" s="141">
        <f t="shared" si="9"/>
        <v>0</v>
      </c>
      <c r="BL136" s="15" t="s">
        <v>294</v>
      </c>
      <c r="BM136" s="140" t="s">
        <v>3005</v>
      </c>
    </row>
    <row r="137" spans="2:65" s="1" customFormat="1" ht="21.75" customHeight="1">
      <c r="B137" s="128"/>
      <c r="C137" s="166" t="s">
        <v>8</v>
      </c>
      <c r="D137" s="166" t="s">
        <v>544</v>
      </c>
      <c r="E137" s="167" t="s">
        <v>3006</v>
      </c>
      <c r="F137" s="168" t="s">
        <v>3007</v>
      </c>
      <c r="G137" s="169" t="s">
        <v>325</v>
      </c>
      <c r="H137" s="170">
        <v>1</v>
      </c>
      <c r="I137" s="171"/>
      <c r="J137" s="172">
        <f t="shared" si="0"/>
        <v>0</v>
      </c>
      <c r="K137" s="168" t="s">
        <v>225</v>
      </c>
      <c r="L137" s="173"/>
      <c r="M137" s="174" t="s">
        <v>1</v>
      </c>
      <c r="N137" s="175" t="s">
        <v>41</v>
      </c>
      <c r="P137" s="138">
        <f t="shared" si="1"/>
        <v>0</v>
      </c>
      <c r="Q137" s="138">
        <v>2.0000000000000001E-4</v>
      </c>
      <c r="R137" s="138">
        <f t="shared" si="2"/>
        <v>2.0000000000000001E-4</v>
      </c>
      <c r="S137" s="138">
        <v>0</v>
      </c>
      <c r="T137" s="139">
        <f t="shared" si="3"/>
        <v>0</v>
      </c>
      <c r="AR137" s="140" t="s">
        <v>377</v>
      </c>
      <c r="AT137" s="140" t="s">
        <v>544</v>
      </c>
      <c r="AU137" s="140" t="s">
        <v>84</v>
      </c>
      <c r="AY137" s="15" t="s">
        <v>158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5" t="s">
        <v>80</v>
      </c>
      <c r="BK137" s="141">
        <f t="shared" si="9"/>
        <v>0</v>
      </c>
      <c r="BL137" s="15" t="s">
        <v>294</v>
      </c>
      <c r="BM137" s="140" t="s">
        <v>3008</v>
      </c>
    </row>
    <row r="138" spans="2:65" s="1" customFormat="1" ht="24.2" customHeight="1">
      <c r="B138" s="128"/>
      <c r="C138" s="129" t="s">
        <v>278</v>
      </c>
      <c r="D138" s="129" t="s">
        <v>159</v>
      </c>
      <c r="E138" s="130" t="s">
        <v>3009</v>
      </c>
      <c r="F138" s="131" t="s">
        <v>3010</v>
      </c>
      <c r="G138" s="132" t="s">
        <v>325</v>
      </c>
      <c r="H138" s="133">
        <v>1</v>
      </c>
      <c r="I138" s="134"/>
      <c r="J138" s="135">
        <f t="shared" si="0"/>
        <v>0</v>
      </c>
      <c r="K138" s="131" t="s">
        <v>225</v>
      </c>
      <c r="L138" s="30"/>
      <c r="M138" s="136" t="s">
        <v>1</v>
      </c>
      <c r="N138" s="137" t="s">
        <v>41</v>
      </c>
      <c r="P138" s="138">
        <f t="shared" si="1"/>
        <v>0</v>
      </c>
      <c r="Q138" s="138">
        <v>0</v>
      </c>
      <c r="R138" s="138">
        <f t="shared" si="2"/>
        <v>0</v>
      </c>
      <c r="S138" s="138">
        <v>0</v>
      </c>
      <c r="T138" s="139">
        <f t="shared" si="3"/>
        <v>0</v>
      </c>
      <c r="AR138" s="140" t="s">
        <v>294</v>
      </c>
      <c r="AT138" s="140" t="s">
        <v>159</v>
      </c>
      <c r="AU138" s="140" t="s">
        <v>84</v>
      </c>
      <c r="AY138" s="15" t="s">
        <v>158</v>
      </c>
      <c r="BE138" s="141">
        <f t="shared" si="4"/>
        <v>0</v>
      </c>
      <c r="BF138" s="141">
        <f t="shared" si="5"/>
        <v>0</v>
      </c>
      <c r="BG138" s="141">
        <f t="shared" si="6"/>
        <v>0</v>
      </c>
      <c r="BH138" s="141">
        <f t="shared" si="7"/>
        <v>0</v>
      </c>
      <c r="BI138" s="141">
        <f t="shared" si="8"/>
        <v>0</v>
      </c>
      <c r="BJ138" s="15" t="s">
        <v>80</v>
      </c>
      <c r="BK138" s="141">
        <f t="shared" si="9"/>
        <v>0</v>
      </c>
      <c r="BL138" s="15" t="s">
        <v>294</v>
      </c>
      <c r="BM138" s="140" t="s">
        <v>3011</v>
      </c>
    </row>
    <row r="139" spans="2:65" s="1" customFormat="1" ht="21.75" customHeight="1">
      <c r="B139" s="128"/>
      <c r="C139" s="166" t="s">
        <v>284</v>
      </c>
      <c r="D139" s="166" t="s">
        <v>544</v>
      </c>
      <c r="E139" s="167" t="s">
        <v>3012</v>
      </c>
      <c r="F139" s="168" t="s">
        <v>3013</v>
      </c>
      <c r="G139" s="169" t="s">
        <v>325</v>
      </c>
      <c r="H139" s="170">
        <v>1</v>
      </c>
      <c r="I139" s="171"/>
      <c r="J139" s="172">
        <f t="shared" si="0"/>
        <v>0</v>
      </c>
      <c r="K139" s="168" t="s">
        <v>225</v>
      </c>
      <c r="L139" s="173"/>
      <c r="M139" s="174" t="s">
        <v>1</v>
      </c>
      <c r="N139" s="175" t="s">
        <v>41</v>
      </c>
      <c r="P139" s="138">
        <f t="shared" si="1"/>
        <v>0</v>
      </c>
      <c r="Q139" s="138">
        <v>2.9999999999999997E-4</v>
      </c>
      <c r="R139" s="138">
        <f t="shared" si="2"/>
        <v>2.9999999999999997E-4</v>
      </c>
      <c r="S139" s="138">
        <v>0</v>
      </c>
      <c r="T139" s="139">
        <f t="shared" si="3"/>
        <v>0</v>
      </c>
      <c r="AR139" s="140" t="s">
        <v>377</v>
      </c>
      <c r="AT139" s="140" t="s">
        <v>544</v>
      </c>
      <c r="AU139" s="140" t="s">
        <v>84</v>
      </c>
      <c r="AY139" s="15" t="s">
        <v>158</v>
      </c>
      <c r="BE139" s="141">
        <f t="shared" si="4"/>
        <v>0</v>
      </c>
      <c r="BF139" s="141">
        <f t="shared" si="5"/>
        <v>0</v>
      </c>
      <c r="BG139" s="141">
        <f t="shared" si="6"/>
        <v>0</v>
      </c>
      <c r="BH139" s="141">
        <f t="shared" si="7"/>
        <v>0</v>
      </c>
      <c r="BI139" s="141">
        <f t="shared" si="8"/>
        <v>0</v>
      </c>
      <c r="BJ139" s="15" t="s">
        <v>80</v>
      </c>
      <c r="BK139" s="141">
        <f t="shared" si="9"/>
        <v>0</v>
      </c>
      <c r="BL139" s="15" t="s">
        <v>294</v>
      </c>
      <c r="BM139" s="140" t="s">
        <v>3014</v>
      </c>
    </row>
    <row r="140" spans="2:65" s="1" customFormat="1" ht="24.2" customHeight="1">
      <c r="B140" s="128"/>
      <c r="C140" s="129" t="s">
        <v>290</v>
      </c>
      <c r="D140" s="129" t="s">
        <v>159</v>
      </c>
      <c r="E140" s="130" t="s">
        <v>3015</v>
      </c>
      <c r="F140" s="131" t="s">
        <v>3016</v>
      </c>
      <c r="G140" s="132" t="s">
        <v>325</v>
      </c>
      <c r="H140" s="133">
        <v>12</v>
      </c>
      <c r="I140" s="134"/>
      <c r="J140" s="135">
        <f t="shared" si="0"/>
        <v>0</v>
      </c>
      <c r="K140" s="131" t="s">
        <v>225</v>
      </c>
      <c r="L140" s="30"/>
      <c r="M140" s="136" t="s">
        <v>1</v>
      </c>
      <c r="N140" s="137" t="s">
        <v>41</v>
      </c>
      <c r="P140" s="138">
        <f t="shared" si="1"/>
        <v>0</v>
      </c>
      <c r="Q140" s="138">
        <v>0</v>
      </c>
      <c r="R140" s="138">
        <f t="shared" si="2"/>
        <v>0</v>
      </c>
      <c r="S140" s="138">
        <v>0</v>
      </c>
      <c r="T140" s="139">
        <f t="shared" si="3"/>
        <v>0</v>
      </c>
      <c r="AR140" s="140" t="s">
        <v>294</v>
      </c>
      <c r="AT140" s="140" t="s">
        <v>159</v>
      </c>
      <c r="AU140" s="140" t="s">
        <v>84</v>
      </c>
      <c r="AY140" s="15" t="s">
        <v>158</v>
      </c>
      <c r="BE140" s="141">
        <f t="shared" si="4"/>
        <v>0</v>
      </c>
      <c r="BF140" s="141">
        <f t="shared" si="5"/>
        <v>0</v>
      </c>
      <c r="BG140" s="141">
        <f t="shared" si="6"/>
        <v>0</v>
      </c>
      <c r="BH140" s="141">
        <f t="shared" si="7"/>
        <v>0</v>
      </c>
      <c r="BI140" s="141">
        <f t="shared" si="8"/>
        <v>0</v>
      </c>
      <c r="BJ140" s="15" t="s">
        <v>80</v>
      </c>
      <c r="BK140" s="141">
        <f t="shared" si="9"/>
        <v>0</v>
      </c>
      <c r="BL140" s="15" t="s">
        <v>294</v>
      </c>
      <c r="BM140" s="140" t="s">
        <v>3017</v>
      </c>
    </row>
    <row r="141" spans="2:65" s="1" customFormat="1" ht="16.5" customHeight="1">
      <c r="B141" s="128"/>
      <c r="C141" s="166" t="s">
        <v>294</v>
      </c>
      <c r="D141" s="166" t="s">
        <v>544</v>
      </c>
      <c r="E141" s="167" t="s">
        <v>3018</v>
      </c>
      <c r="F141" s="168" t="s">
        <v>3019</v>
      </c>
      <c r="G141" s="169" t="s">
        <v>325</v>
      </c>
      <c r="H141" s="170">
        <v>12</v>
      </c>
      <c r="I141" s="171"/>
      <c r="J141" s="172">
        <f t="shared" si="0"/>
        <v>0</v>
      </c>
      <c r="K141" s="168" t="s">
        <v>225</v>
      </c>
      <c r="L141" s="173"/>
      <c r="M141" s="174" t="s">
        <v>1</v>
      </c>
      <c r="N141" s="175" t="s">
        <v>41</v>
      </c>
      <c r="P141" s="138">
        <f t="shared" si="1"/>
        <v>0</v>
      </c>
      <c r="Q141" s="138">
        <v>4.0000000000000002E-4</v>
      </c>
      <c r="R141" s="138">
        <f t="shared" si="2"/>
        <v>4.8000000000000004E-3</v>
      </c>
      <c r="S141" s="138">
        <v>0</v>
      </c>
      <c r="T141" s="139">
        <f t="shared" si="3"/>
        <v>0</v>
      </c>
      <c r="AR141" s="140" t="s">
        <v>377</v>
      </c>
      <c r="AT141" s="140" t="s">
        <v>544</v>
      </c>
      <c r="AU141" s="140" t="s">
        <v>84</v>
      </c>
      <c r="AY141" s="15" t="s">
        <v>158</v>
      </c>
      <c r="BE141" s="141">
        <f t="shared" si="4"/>
        <v>0</v>
      </c>
      <c r="BF141" s="141">
        <f t="shared" si="5"/>
        <v>0</v>
      </c>
      <c r="BG141" s="141">
        <f t="shared" si="6"/>
        <v>0</v>
      </c>
      <c r="BH141" s="141">
        <f t="shared" si="7"/>
        <v>0</v>
      </c>
      <c r="BI141" s="141">
        <f t="shared" si="8"/>
        <v>0</v>
      </c>
      <c r="BJ141" s="15" t="s">
        <v>80</v>
      </c>
      <c r="BK141" s="141">
        <f t="shared" si="9"/>
        <v>0</v>
      </c>
      <c r="BL141" s="15" t="s">
        <v>294</v>
      </c>
      <c r="BM141" s="140" t="s">
        <v>3020</v>
      </c>
    </row>
    <row r="142" spans="2:65" s="1" customFormat="1" ht="37.9" customHeight="1">
      <c r="B142" s="128"/>
      <c r="C142" s="129" t="s">
        <v>300</v>
      </c>
      <c r="D142" s="129" t="s">
        <v>159</v>
      </c>
      <c r="E142" s="130" t="s">
        <v>3021</v>
      </c>
      <c r="F142" s="131" t="s">
        <v>3022</v>
      </c>
      <c r="G142" s="132" t="s">
        <v>352</v>
      </c>
      <c r="H142" s="133">
        <v>22</v>
      </c>
      <c r="I142" s="134"/>
      <c r="J142" s="135">
        <f t="shared" si="0"/>
        <v>0</v>
      </c>
      <c r="K142" s="131" t="s">
        <v>225</v>
      </c>
      <c r="L142" s="30"/>
      <c r="M142" s="136" t="s">
        <v>1</v>
      </c>
      <c r="N142" s="137" t="s">
        <v>41</v>
      </c>
      <c r="P142" s="138">
        <f t="shared" si="1"/>
        <v>0</v>
      </c>
      <c r="Q142" s="138">
        <v>1.67E-3</v>
      </c>
      <c r="R142" s="138">
        <f t="shared" si="2"/>
        <v>3.6740000000000002E-2</v>
      </c>
      <c r="S142" s="138">
        <v>0</v>
      </c>
      <c r="T142" s="139">
        <f t="shared" si="3"/>
        <v>0</v>
      </c>
      <c r="AR142" s="140" t="s">
        <v>294</v>
      </c>
      <c r="AT142" s="140" t="s">
        <v>159</v>
      </c>
      <c r="AU142" s="140" t="s">
        <v>84</v>
      </c>
      <c r="AY142" s="15" t="s">
        <v>158</v>
      </c>
      <c r="BE142" s="141">
        <f t="shared" si="4"/>
        <v>0</v>
      </c>
      <c r="BF142" s="141">
        <f t="shared" si="5"/>
        <v>0</v>
      </c>
      <c r="BG142" s="141">
        <f t="shared" si="6"/>
        <v>0</v>
      </c>
      <c r="BH142" s="141">
        <f t="shared" si="7"/>
        <v>0</v>
      </c>
      <c r="BI142" s="141">
        <f t="shared" si="8"/>
        <v>0</v>
      </c>
      <c r="BJ142" s="15" t="s">
        <v>80</v>
      </c>
      <c r="BK142" s="141">
        <f t="shared" si="9"/>
        <v>0</v>
      </c>
      <c r="BL142" s="15" t="s">
        <v>294</v>
      </c>
      <c r="BM142" s="140" t="s">
        <v>3023</v>
      </c>
    </row>
    <row r="143" spans="2:65" s="11" customFormat="1">
      <c r="B143" s="142"/>
      <c r="D143" s="143" t="s">
        <v>165</v>
      </c>
      <c r="E143" s="144" t="s">
        <v>1</v>
      </c>
      <c r="F143" s="145" t="s">
        <v>3024</v>
      </c>
      <c r="H143" s="146">
        <v>11</v>
      </c>
      <c r="I143" s="147"/>
      <c r="L143" s="142"/>
      <c r="M143" s="148"/>
      <c r="T143" s="149"/>
      <c r="AT143" s="144" t="s">
        <v>165</v>
      </c>
      <c r="AU143" s="144" t="s">
        <v>84</v>
      </c>
      <c r="AV143" s="11" t="s">
        <v>84</v>
      </c>
      <c r="AW143" s="11" t="s">
        <v>32</v>
      </c>
      <c r="AX143" s="11" t="s">
        <v>76</v>
      </c>
      <c r="AY143" s="144" t="s">
        <v>158</v>
      </c>
    </row>
    <row r="144" spans="2:65" s="11" customFormat="1">
      <c r="B144" s="142"/>
      <c r="D144" s="143" t="s">
        <v>165</v>
      </c>
      <c r="E144" s="144" t="s">
        <v>1</v>
      </c>
      <c r="F144" s="145" t="s">
        <v>3025</v>
      </c>
      <c r="H144" s="146">
        <v>5</v>
      </c>
      <c r="I144" s="147"/>
      <c r="L144" s="142"/>
      <c r="M144" s="148"/>
      <c r="T144" s="149"/>
      <c r="AT144" s="144" t="s">
        <v>165</v>
      </c>
      <c r="AU144" s="144" t="s">
        <v>84</v>
      </c>
      <c r="AV144" s="11" t="s">
        <v>84</v>
      </c>
      <c r="AW144" s="11" t="s">
        <v>32</v>
      </c>
      <c r="AX144" s="11" t="s">
        <v>76</v>
      </c>
      <c r="AY144" s="144" t="s">
        <v>158</v>
      </c>
    </row>
    <row r="145" spans="2:65" s="11" customFormat="1">
      <c r="B145" s="142"/>
      <c r="D145" s="143" t="s">
        <v>165</v>
      </c>
      <c r="E145" s="144" t="s">
        <v>1</v>
      </c>
      <c r="F145" s="145" t="s">
        <v>3026</v>
      </c>
      <c r="H145" s="146">
        <v>6</v>
      </c>
      <c r="I145" s="147"/>
      <c r="L145" s="142"/>
      <c r="M145" s="148"/>
      <c r="T145" s="149"/>
      <c r="AT145" s="144" t="s">
        <v>165</v>
      </c>
      <c r="AU145" s="144" t="s">
        <v>84</v>
      </c>
      <c r="AV145" s="11" t="s">
        <v>84</v>
      </c>
      <c r="AW145" s="11" t="s">
        <v>32</v>
      </c>
      <c r="AX145" s="11" t="s">
        <v>76</v>
      </c>
      <c r="AY145" s="144" t="s">
        <v>158</v>
      </c>
    </row>
    <row r="146" spans="2:65" s="1" customFormat="1" ht="37.9" customHeight="1">
      <c r="B146" s="128"/>
      <c r="C146" s="129" t="s">
        <v>305</v>
      </c>
      <c r="D146" s="129" t="s">
        <v>159</v>
      </c>
      <c r="E146" s="130" t="s">
        <v>3027</v>
      </c>
      <c r="F146" s="131" t="s">
        <v>3028</v>
      </c>
      <c r="G146" s="132" t="s">
        <v>352</v>
      </c>
      <c r="H146" s="133">
        <v>26</v>
      </c>
      <c r="I146" s="134"/>
      <c r="J146" s="135">
        <f>ROUND(I146*H146,2)</f>
        <v>0</v>
      </c>
      <c r="K146" s="131" t="s">
        <v>225</v>
      </c>
      <c r="L146" s="30"/>
      <c r="M146" s="136" t="s">
        <v>1</v>
      </c>
      <c r="N146" s="137" t="s">
        <v>41</v>
      </c>
      <c r="P146" s="138">
        <f>O146*H146</f>
        <v>0</v>
      </c>
      <c r="Q146" s="138">
        <v>3.4399999999999999E-3</v>
      </c>
      <c r="R146" s="138">
        <f>Q146*H146</f>
        <v>8.9439999999999992E-2</v>
      </c>
      <c r="S146" s="138">
        <v>0</v>
      </c>
      <c r="T146" s="139">
        <f>S146*H146</f>
        <v>0</v>
      </c>
      <c r="AR146" s="140" t="s">
        <v>294</v>
      </c>
      <c r="AT146" s="140" t="s">
        <v>159</v>
      </c>
      <c r="AU146" s="140" t="s">
        <v>84</v>
      </c>
      <c r="AY146" s="15" t="s">
        <v>158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80</v>
      </c>
      <c r="BK146" s="141">
        <f>ROUND(I146*H146,2)</f>
        <v>0</v>
      </c>
      <c r="BL146" s="15" t="s">
        <v>294</v>
      </c>
      <c r="BM146" s="140" t="s">
        <v>3029</v>
      </c>
    </row>
    <row r="147" spans="2:65" s="11" customFormat="1">
      <c r="B147" s="142"/>
      <c r="D147" s="143" t="s">
        <v>165</v>
      </c>
      <c r="E147" s="144" t="s">
        <v>1</v>
      </c>
      <c r="F147" s="145" t="s">
        <v>3030</v>
      </c>
      <c r="H147" s="146">
        <v>9</v>
      </c>
      <c r="I147" s="147"/>
      <c r="L147" s="142"/>
      <c r="M147" s="148"/>
      <c r="T147" s="149"/>
      <c r="AT147" s="144" t="s">
        <v>165</v>
      </c>
      <c r="AU147" s="144" t="s">
        <v>84</v>
      </c>
      <c r="AV147" s="11" t="s">
        <v>84</v>
      </c>
      <c r="AW147" s="11" t="s">
        <v>32</v>
      </c>
      <c r="AX147" s="11" t="s">
        <v>76</v>
      </c>
      <c r="AY147" s="144" t="s">
        <v>158</v>
      </c>
    </row>
    <row r="148" spans="2:65" s="11" customFormat="1">
      <c r="B148" s="142"/>
      <c r="D148" s="143" t="s">
        <v>165</v>
      </c>
      <c r="E148" s="144" t="s">
        <v>1</v>
      </c>
      <c r="F148" s="145" t="s">
        <v>3031</v>
      </c>
      <c r="H148" s="146">
        <v>6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32</v>
      </c>
      <c r="AX148" s="11" t="s">
        <v>76</v>
      </c>
      <c r="AY148" s="144" t="s">
        <v>158</v>
      </c>
    </row>
    <row r="149" spans="2:65" s="11" customFormat="1">
      <c r="B149" s="142"/>
      <c r="D149" s="143" t="s">
        <v>165</v>
      </c>
      <c r="E149" s="144" t="s">
        <v>1</v>
      </c>
      <c r="F149" s="145" t="s">
        <v>3032</v>
      </c>
      <c r="H149" s="146">
        <v>3</v>
      </c>
      <c r="I149" s="147"/>
      <c r="L149" s="142"/>
      <c r="M149" s="148"/>
      <c r="T149" s="149"/>
      <c r="AT149" s="144" t="s">
        <v>165</v>
      </c>
      <c r="AU149" s="144" t="s">
        <v>84</v>
      </c>
      <c r="AV149" s="11" t="s">
        <v>84</v>
      </c>
      <c r="AW149" s="11" t="s">
        <v>32</v>
      </c>
      <c r="AX149" s="11" t="s">
        <v>76</v>
      </c>
      <c r="AY149" s="144" t="s">
        <v>158</v>
      </c>
    </row>
    <row r="150" spans="2:65" s="11" customFormat="1">
      <c r="B150" s="142"/>
      <c r="D150" s="143" t="s">
        <v>165</v>
      </c>
      <c r="E150" s="144" t="s">
        <v>1</v>
      </c>
      <c r="F150" s="145" t="s">
        <v>3033</v>
      </c>
      <c r="H150" s="146">
        <v>2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76</v>
      </c>
      <c r="AY150" s="144" t="s">
        <v>158</v>
      </c>
    </row>
    <row r="151" spans="2:65" s="11" customFormat="1">
      <c r="B151" s="142"/>
      <c r="D151" s="143" t="s">
        <v>165</v>
      </c>
      <c r="E151" s="144" t="s">
        <v>1</v>
      </c>
      <c r="F151" s="145" t="s">
        <v>3034</v>
      </c>
      <c r="H151" s="146">
        <v>2</v>
      </c>
      <c r="I151" s="147"/>
      <c r="L151" s="142"/>
      <c r="M151" s="148"/>
      <c r="T151" s="149"/>
      <c r="AT151" s="144" t="s">
        <v>165</v>
      </c>
      <c r="AU151" s="144" t="s">
        <v>84</v>
      </c>
      <c r="AV151" s="11" t="s">
        <v>84</v>
      </c>
      <c r="AW151" s="11" t="s">
        <v>32</v>
      </c>
      <c r="AX151" s="11" t="s">
        <v>76</v>
      </c>
      <c r="AY151" s="144" t="s">
        <v>158</v>
      </c>
    </row>
    <row r="152" spans="2:65" s="11" customFormat="1">
      <c r="B152" s="142"/>
      <c r="D152" s="143" t="s">
        <v>165</v>
      </c>
      <c r="E152" s="144" t="s">
        <v>1</v>
      </c>
      <c r="F152" s="145" t="s">
        <v>3035</v>
      </c>
      <c r="H152" s="146">
        <v>4</v>
      </c>
      <c r="I152" s="147"/>
      <c r="L152" s="142"/>
      <c r="M152" s="148"/>
      <c r="T152" s="149"/>
      <c r="AT152" s="144" t="s">
        <v>165</v>
      </c>
      <c r="AU152" s="144" t="s">
        <v>84</v>
      </c>
      <c r="AV152" s="11" t="s">
        <v>84</v>
      </c>
      <c r="AW152" s="11" t="s">
        <v>32</v>
      </c>
      <c r="AX152" s="11" t="s">
        <v>76</v>
      </c>
      <c r="AY152" s="144" t="s">
        <v>158</v>
      </c>
    </row>
    <row r="153" spans="2:65" s="1" customFormat="1" ht="33" customHeight="1">
      <c r="B153" s="128"/>
      <c r="C153" s="129" t="s">
        <v>310</v>
      </c>
      <c r="D153" s="129" t="s">
        <v>159</v>
      </c>
      <c r="E153" s="130" t="s">
        <v>3036</v>
      </c>
      <c r="F153" s="131" t="s">
        <v>3037</v>
      </c>
      <c r="G153" s="132" t="s">
        <v>325</v>
      </c>
      <c r="H153" s="133">
        <v>1</v>
      </c>
      <c r="I153" s="134"/>
      <c r="J153" s="135">
        <f t="shared" ref="J153:J158" si="10">ROUND(I153*H153,2)</f>
        <v>0</v>
      </c>
      <c r="K153" s="131" t="s">
        <v>225</v>
      </c>
      <c r="L153" s="30"/>
      <c r="M153" s="136" t="s">
        <v>1</v>
      </c>
      <c r="N153" s="137" t="s">
        <v>41</v>
      </c>
      <c r="P153" s="138">
        <f t="shared" ref="P153:P158" si="11">O153*H153</f>
        <v>0</v>
      </c>
      <c r="Q153" s="138">
        <v>0</v>
      </c>
      <c r="R153" s="138">
        <f t="shared" ref="R153:R158" si="12">Q153*H153</f>
        <v>0</v>
      </c>
      <c r="S153" s="138">
        <v>0</v>
      </c>
      <c r="T153" s="139">
        <f t="shared" ref="T153:T158" si="13">S153*H153</f>
        <v>0</v>
      </c>
      <c r="AR153" s="140" t="s">
        <v>294</v>
      </c>
      <c r="AT153" s="140" t="s">
        <v>159</v>
      </c>
      <c r="AU153" s="140" t="s">
        <v>84</v>
      </c>
      <c r="AY153" s="15" t="s">
        <v>158</v>
      </c>
      <c r="BE153" s="141">
        <f t="shared" ref="BE153:BE158" si="14">IF(N153="základní",J153,0)</f>
        <v>0</v>
      </c>
      <c r="BF153" s="141">
        <f t="shared" ref="BF153:BF158" si="15">IF(N153="snížená",J153,0)</f>
        <v>0</v>
      </c>
      <c r="BG153" s="141">
        <f t="shared" ref="BG153:BG158" si="16">IF(N153="zákl. přenesená",J153,0)</f>
        <v>0</v>
      </c>
      <c r="BH153" s="141">
        <f t="shared" ref="BH153:BH158" si="17">IF(N153="sníž. přenesená",J153,0)</f>
        <v>0</v>
      </c>
      <c r="BI153" s="141">
        <f t="shared" ref="BI153:BI158" si="18">IF(N153="nulová",J153,0)</f>
        <v>0</v>
      </c>
      <c r="BJ153" s="15" t="s">
        <v>80</v>
      </c>
      <c r="BK153" s="141">
        <f t="shared" ref="BK153:BK158" si="19">ROUND(I153*H153,2)</f>
        <v>0</v>
      </c>
      <c r="BL153" s="15" t="s">
        <v>294</v>
      </c>
      <c r="BM153" s="140" t="s">
        <v>3038</v>
      </c>
    </row>
    <row r="154" spans="2:65" s="1" customFormat="1" ht="16.5" customHeight="1">
      <c r="B154" s="128"/>
      <c r="C154" s="166" t="s">
        <v>109</v>
      </c>
      <c r="D154" s="166" t="s">
        <v>544</v>
      </c>
      <c r="E154" s="167" t="s">
        <v>3039</v>
      </c>
      <c r="F154" s="168" t="s">
        <v>3040</v>
      </c>
      <c r="G154" s="169" t="s">
        <v>325</v>
      </c>
      <c r="H154" s="170">
        <v>1</v>
      </c>
      <c r="I154" s="171"/>
      <c r="J154" s="172">
        <f t="shared" si="10"/>
        <v>0</v>
      </c>
      <c r="K154" s="168" t="s">
        <v>225</v>
      </c>
      <c r="L154" s="173"/>
      <c r="M154" s="174" t="s">
        <v>1</v>
      </c>
      <c r="N154" s="175" t="s">
        <v>41</v>
      </c>
      <c r="P154" s="138">
        <f t="shared" si="11"/>
        <v>0</v>
      </c>
      <c r="Q154" s="138">
        <v>4.0000000000000002E-4</v>
      </c>
      <c r="R154" s="138">
        <f t="shared" si="12"/>
        <v>4.0000000000000002E-4</v>
      </c>
      <c r="S154" s="138">
        <v>0</v>
      </c>
      <c r="T154" s="139">
        <f t="shared" si="13"/>
        <v>0</v>
      </c>
      <c r="AR154" s="140" t="s">
        <v>377</v>
      </c>
      <c r="AT154" s="140" t="s">
        <v>544</v>
      </c>
      <c r="AU154" s="140" t="s">
        <v>84</v>
      </c>
      <c r="AY154" s="15" t="s">
        <v>158</v>
      </c>
      <c r="BE154" s="141">
        <f t="shared" si="14"/>
        <v>0</v>
      </c>
      <c r="BF154" s="141">
        <f t="shared" si="15"/>
        <v>0</v>
      </c>
      <c r="BG154" s="141">
        <f t="shared" si="16"/>
        <v>0</v>
      </c>
      <c r="BH154" s="141">
        <f t="shared" si="17"/>
        <v>0</v>
      </c>
      <c r="BI154" s="141">
        <f t="shared" si="18"/>
        <v>0</v>
      </c>
      <c r="BJ154" s="15" t="s">
        <v>80</v>
      </c>
      <c r="BK154" s="141">
        <f t="shared" si="19"/>
        <v>0</v>
      </c>
      <c r="BL154" s="15" t="s">
        <v>294</v>
      </c>
      <c r="BM154" s="140" t="s">
        <v>3041</v>
      </c>
    </row>
    <row r="155" spans="2:65" s="1" customFormat="1" ht="37.9" customHeight="1">
      <c r="B155" s="128"/>
      <c r="C155" s="129" t="s">
        <v>7</v>
      </c>
      <c r="D155" s="129" t="s">
        <v>159</v>
      </c>
      <c r="E155" s="130" t="s">
        <v>3042</v>
      </c>
      <c r="F155" s="131" t="s">
        <v>3043</v>
      </c>
      <c r="G155" s="132" t="s">
        <v>325</v>
      </c>
      <c r="H155" s="133">
        <v>2</v>
      </c>
      <c r="I155" s="134"/>
      <c r="J155" s="135">
        <f t="shared" si="10"/>
        <v>0</v>
      </c>
      <c r="K155" s="131" t="s">
        <v>225</v>
      </c>
      <c r="L155" s="30"/>
      <c r="M155" s="136" t="s">
        <v>1</v>
      </c>
      <c r="N155" s="137" t="s">
        <v>41</v>
      </c>
      <c r="P155" s="138">
        <f t="shared" si="11"/>
        <v>0</v>
      </c>
      <c r="Q155" s="138">
        <v>0</v>
      </c>
      <c r="R155" s="138">
        <f t="shared" si="12"/>
        <v>0</v>
      </c>
      <c r="S155" s="138">
        <v>0</v>
      </c>
      <c r="T155" s="139">
        <f t="shared" si="13"/>
        <v>0</v>
      </c>
      <c r="AR155" s="140" t="s">
        <v>294</v>
      </c>
      <c r="AT155" s="140" t="s">
        <v>159</v>
      </c>
      <c r="AU155" s="140" t="s">
        <v>84</v>
      </c>
      <c r="AY155" s="15" t="s">
        <v>158</v>
      </c>
      <c r="BE155" s="141">
        <f t="shared" si="14"/>
        <v>0</v>
      </c>
      <c r="BF155" s="141">
        <f t="shared" si="15"/>
        <v>0</v>
      </c>
      <c r="BG155" s="141">
        <f t="shared" si="16"/>
        <v>0</v>
      </c>
      <c r="BH155" s="141">
        <f t="shared" si="17"/>
        <v>0</v>
      </c>
      <c r="BI155" s="141">
        <f t="shared" si="18"/>
        <v>0</v>
      </c>
      <c r="BJ155" s="15" t="s">
        <v>80</v>
      </c>
      <c r="BK155" s="141">
        <f t="shared" si="19"/>
        <v>0</v>
      </c>
      <c r="BL155" s="15" t="s">
        <v>294</v>
      </c>
      <c r="BM155" s="140" t="s">
        <v>3044</v>
      </c>
    </row>
    <row r="156" spans="2:65" s="1" customFormat="1" ht="16.5" customHeight="1">
      <c r="B156" s="128"/>
      <c r="C156" s="166" t="s">
        <v>322</v>
      </c>
      <c r="D156" s="166" t="s">
        <v>544</v>
      </c>
      <c r="E156" s="167" t="s">
        <v>3045</v>
      </c>
      <c r="F156" s="168" t="s">
        <v>3046</v>
      </c>
      <c r="G156" s="169" t="s">
        <v>325</v>
      </c>
      <c r="H156" s="170">
        <v>1</v>
      </c>
      <c r="I156" s="171"/>
      <c r="J156" s="172">
        <f t="shared" si="10"/>
        <v>0</v>
      </c>
      <c r="K156" s="168" t="s">
        <v>225</v>
      </c>
      <c r="L156" s="173"/>
      <c r="M156" s="174" t="s">
        <v>1</v>
      </c>
      <c r="N156" s="175" t="s">
        <v>41</v>
      </c>
      <c r="P156" s="138">
        <f t="shared" si="11"/>
        <v>0</v>
      </c>
      <c r="Q156" s="138">
        <v>8.9999999999999998E-4</v>
      </c>
      <c r="R156" s="138">
        <f t="shared" si="12"/>
        <v>8.9999999999999998E-4</v>
      </c>
      <c r="S156" s="138">
        <v>0</v>
      </c>
      <c r="T156" s="139">
        <f t="shared" si="13"/>
        <v>0</v>
      </c>
      <c r="AR156" s="140" t="s">
        <v>377</v>
      </c>
      <c r="AT156" s="140" t="s">
        <v>544</v>
      </c>
      <c r="AU156" s="140" t="s">
        <v>84</v>
      </c>
      <c r="AY156" s="15" t="s">
        <v>158</v>
      </c>
      <c r="BE156" s="141">
        <f t="shared" si="14"/>
        <v>0</v>
      </c>
      <c r="BF156" s="141">
        <f t="shared" si="15"/>
        <v>0</v>
      </c>
      <c r="BG156" s="141">
        <f t="shared" si="16"/>
        <v>0</v>
      </c>
      <c r="BH156" s="141">
        <f t="shared" si="17"/>
        <v>0</v>
      </c>
      <c r="BI156" s="141">
        <f t="shared" si="18"/>
        <v>0</v>
      </c>
      <c r="BJ156" s="15" t="s">
        <v>80</v>
      </c>
      <c r="BK156" s="141">
        <f t="shared" si="19"/>
        <v>0</v>
      </c>
      <c r="BL156" s="15" t="s">
        <v>294</v>
      </c>
      <c r="BM156" s="140" t="s">
        <v>3047</v>
      </c>
    </row>
    <row r="157" spans="2:65" s="1" customFormat="1" ht="16.5" customHeight="1">
      <c r="B157" s="128"/>
      <c r="C157" s="166" t="s">
        <v>327</v>
      </c>
      <c r="D157" s="166" t="s">
        <v>544</v>
      </c>
      <c r="E157" s="167" t="s">
        <v>3048</v>
      </c>
      <c r="F157" s="168" t="s">
        <v>3049</v>
      </c>
      <c r="G157" s="169" t="s">
        <v>325</v>
      </c>
      <c r="H157" s="170">
        <v>1</v>
      </c>
      <c r="I157" s="171"/>
      <c r="J157" s="172">
        <f t="shared" si="10"/>
        <v>0</v>
      </c>
      <c r="K157" s="168" t="s">
        <v>225</v>
      </c>
      <c r="L157" s="173"/>
      <c r="M157" s="174" t="s">
        <v>1</v>
      </c>
      <c r="N157" s="175" t="s">
        <v>41</v>
      </c>
      <c r="P157" s="138">
        <f t="shared" si="11"/>
        <v>0</v>
      </c>
      <c r="Q157" s="138">
        <v>5.0000000000000001E-4</v>
      </c>
      <c r="R157" s="138">
        <f t="shared" si="12"/>
        <v>5.0000000000000001E-4</v>
      </c>
      <c r="S157" s="138">
        <v>0</v>
      </c>
      <c r="T157" s="139">
        <f t="shared" si="13"/>
        <v>0</v>
      </c>
      <c r="AR157" s="140" t="s">
        <v>377</v>
      </c>
      <c r="AT157" s="140" t="s">
        <v>544</v>
      </c>
      <c r="AU157" s="140" t="s">
        <v>84</v>
      </c>
      <c r="AY157" s="15" t="s">
        <v>158</v>
      </c>
      <c r="BE157" s="141">
        <f t="shared" si="14"/>
        <v>0</v>
      </c>
      <c r="BF157" s="141">
        <f t="shared" si="15"/>
        <v>0</v>
      </c>
      <c r="BG157" s="141">
        <f t="shared" si="16"/>
        <v>0</v>
      </c>
      <c r="BH157" s="141">
        <f t="shared" si="17"/>
        <v>0</v>
      </c>
      <c r="BI157" s="141">
        <f t="shared" si="18"/>
        <v>0</v>
      </c>
      <c r="BJ157" s="15" t="s">
        <v>80</v>
      </c>
      <c r="BK157" s="141">
        <f t="shared" si="19"/>
        <v>0</v>
      </c>
      <c r="BL157" s="15" t="s">
        <v>294</v>
      </c>
      <c r="BM157" s="140" t="s">
        <v>3050</v>
      </c>
    </row>
    <row r="158" spans="2:65" s="1" customFormat="1" ht="16.5" customHeight="1">
      <c r="B158" s="128"/>
      <c r="C158" s="129" t="s">
        <v>331</v>
      </c>
      <c r="D158" s="129" t="s">
        <v>159</v>
      </c>
      <c r="E158" s="130" t="s">
        <v>3051</v>
      </c>
      <c r="F158" s="131" t="s">
        <v>3052</v>
      </c>
      <c r="G158" s="132" t="s">
        <v>2714</v>
      </c>
      <c r="H158" s="133">
        <v>1</v>
      </c>
      <c r="I158" s="134"/>
      <c r="J158" s="135">
        <f t="shared" si="10"/>
        <v>0</v>
      </c>
      <c r="K158" s="131" t="s">
        <v>1</v>
      </c>
      <c r="L158" s="30"/>
      <c r="M158" s="136" t="s">
        <v>1</v>
      </c>
      <c r="N158" s="137" t="s">
        <v>41</v>
      </c>
      <c r="P158" s="138">
        <f t="shared" si="11"/>
        <v>0</v>
      </c>
      <c r="Q158" s="138">
        <v>0</v>
      </c>
      <c r="R158" s="138">
        <f t="shared" si="12"/>
        <v>0</v>
      </c>
      <c r="S158" s="138">
        <v>0</v>
      </c>
      <c r="T158" s="139">
        <f t="shared" si="13"/>
        <v>0</v>
      </c>
      <c r="AR158" s="140" t="s">
        <v>294</v>
      </c>
      <c r="AT158" s="140" t="s">
        <v>159</v>
      </c>
      <c r="AU158" s="140" t="s">
        <v>84</v>
      </c>
      <c r="AY158" s="15" t="s">
        <v>158</v>
      </c>
      <c r="BE158" s="141">
        <f t="shared" si="14"/>
        <v>0</v>
      </c>
      <c r="BF158" s="141">
        <f t="shared" si="15"/>
        <v>0</v>
      </c>
      <c r="BG158" s="141">
        <f t="shared" si="16"/>
        <v>0</v>
      </c>
      <c r="BH158" s="141">
        <f t="shared" si="17"/>
        <v>0</v>
      </c>
      <c r="BI158" s="141">
        <f t="shared" si="18"/>
        <v>0</v>
      </c>
      <c r="BJ158" s="15" t="s">
        <v>80</v>
      </c>
      <c r="BK158" s="141">
        <f t="shared" si="19"/>
        <v>0</v>
      </c>
      <c r="BL158" s="15" t="s">
        <v>294</v>
      </c>
      <c r="BM158" s="140" t="s">
        <v>3053</v>
      </c>
    </row>
    <row r="159" spans="2:65" s="10" customFormat="1" ht="25.9" customHeight="1">
      <c r="B159" s="118"/>
      <c r="D159" s="119" t="s">
        <v>75</v>
      </c>
      <c r="E159" s="120" t="s">
        <v>821</v>
      </c>
      <c r="F159" s="120" t="s">
        <v>822</v>
      </c>
      <c r="I159" s="121"/>
      <c r="J159" s="122">
        <f>BK159</f>
        <v>0</v>
      </c>
      <c r="L159" s="118"/>
      <c r="M159" s="123"/>
      <c r="P159" s="124">
        <f>SUM(P160:P161)</f>
        <v>0</v>
      </c>
      <c r="R159" s="124">
        <f>SUM(R160:R161)</f>
        <v>0</v>
      </c>
      <c r="T159" s="125">
        <f>SUM(T160:T161)</f>
        <v>0</v>
      </c>
      <c r="AR159" s="119" t="s">
        <v>163</v>
      </c>
      <c r="AT159" s="126" t="s">
        <v>75</v>
      </c>
      <c r="AU159" s="126" t="s">
        <v>76</v>
      </c>
      <c r="AY159" s="119" t="s">
        <v>158</v>
      </c>
      <c r="BK159" s="127">
        <f>SUM(BK160:BK161)</f>
        <v>0</v>
      </c>
    </row>
    <row r="160" spans="2:65" s="1" customFormat="1" ht="16.5" customHeight="1">
      <c r="B160" s="128"/>
      <c r="C160" s="129" t="s">
        <v>336</v>
      </c>
      <c r="D160" s="129" t="s">
        <v>159</v>
      </c>
      <c r="E160" s="130" t="s">
        <v>3054</v>
      </c>
      <c r="F160" s="131" t="s">
        <v>3055</v>
      </c>
      <c r="G160" s="132" t="s">
        <v>2714</v>
      </c>
      <c r="H160" s="133">
        <v>1</v>
      </c>
      <c r="I160" s="134"/>
      <c r="J160" s="135">
        <f>ROUND(I160*H160,2)</f>
        <v>0</v>
      </c>
      <c r="K160" s="131" t="s">
        <v>1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163</v>
      </c>
      <c r="AT160" s="140" t="s">
        <v>159</v>
      </c>
      <c r="AU160" s="140" t="s">
        <v>80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163</v>
      </c>
      <c r="BM160" s="140" t="s">
        <v>3056</v>
      </c>
    </row>
    <row r="161" spans="2:65" s="1" customFormat="1" ht="16.5" customHeight="1">
      <c r="B161" s="128"/>
      <c r="C161" s="129" t="s">
        <v>342</v>
      </c>
      <c r="D161" s="129" t="s">
        <v>159</v>
      </c>
      <c r="E161" s="130" t="s">
        <v>3057</v>
      </c>
      <c r="F161" s="131" t="s">
        <v>3058</v>
      </c>
      <c r="G161" s="132" t="s">
        <v>2714</v>
      </c>
      <c r="H161" s="133">
        <v>1</v>
      </c>
      <c r="I161" s="134"/>
      <c r="J161" s="135">
        <f>ROUND(I161*H161,2)</f>
        <v>0</v>
      </c>
      <c r="K161" s="131" t="s">
        <v>1</v>
      </c>
      <c r="L161" s="30"/>
      <c r="M161" s="177" t="s">
        <v>1</v>
      </c>
      <c r="N161" s="178" t="s">
        <v>41</v>
      </c>
      <c r="O161" s="179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140" t="s">
        <v>163</v>
      </c>
      <c r="AT161" s="140" t="s">
        <v>159</v>
      </c>
      <c r="AU161" s="140" t="s">
        <v>80</v>
      </c>
      <c r="AY161" s="15" t="s">
        <v>158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80</v>
      </c>
      <c r="BK161" s="141">
        <f>ROUND(I161*H161,2)</f>
        <v>0</v>
      </c>
      <c r="BL161" s="15" t="s">
        <v>163</v>
      </c>
      <c r="BM161" s="140" t="s">
        <v>3059</v>
      </c>
    </row>
    <row r="162" spans="2:65" s="1" customFormat="1" ht="6.95" customHeight="1">
      <c r="B162" s="42"/>
      <c r="C162" s="43"/>
      <c r="D162" s="43"/>
      <c r="E162" s="43"/>
      <c r="F162" s="43"/>
      <c r="G162" s="43"/>
      <c r="H162" s="43"/>
      <c r="I162" s="43"/>
      <c r="J162" s="43"/>
      <c r="K162" s="43"/>
      <c r="L162" s="30"/>
    </row>
  </sheetData>
  <autoFilter ref="C122:K161" xr:uid="{00000000-0009-0000-0000-00000C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32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129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3060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ROUND(J136,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ROUND((SUM(BE136:BE327)),  2)</f>
        <v>0</v>
      </c>
      <c r="I35" s="94">
        <v>0.21</v>
      </c>
      <c r="J35" s="84">
        <f>ROUND(((SUM(BE136:BE327))*I35),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ROUND((SUM(BF136:BF327)),  2)</f>
        <v>0</v>
      </c>
      <c r="I36" s="94">
        <v>0.12</v>
      </c>
      <c r="J36" s="84">
        <f>ROUND(((SUM(BF136:BF327))*I36),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ROUND((SUM(BG136:BG327)),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ROUND((SUM(BH136:BH327)),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ROUND((SUM(BI136:BI327)),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80 - Venkovní úpravy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J136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199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47" s="13" customFormat="1" ht="19.899999999999999" customHeight="1">
      <c r="B100" s="160"/>
      <c r="D100" s="161" t="s">
        <v>200</v>
      </c>
      <c r="E100" s="162"/>
      <c r="F100" s="162"/>
      <c r="G100" s="162"/>
      <c r="H100" s="162"/>
      <c r="I100" s="162"/>
      <c r="J100" s="163">
        <f>J138</f>
        <v>0</v>
      </c>
      <c r="L100" s="160"/>
    </row>
    <row r="101" spans="2:47" s="13" customFormat="1" ht="19.899999999999999" customHeight="1">
      <c r="B101" s="160"/>
      <c r="D101" s="161" t="s">
        <v>201</v>
      </c>
      <c r="E101" s="162"/>
      <c r="F101" s="162"/>
      <c r="G101" s="162"/>
      <c r="H101" s="162"/>
      <c r="I101" s="162"/>
      <c r="J101" s="163">
        <f>J189</f>
        <v>0</v>
      </c>
      <c r="L101" s="160"/>
    </row>
    <row r="102" spans="2:47" s="13" customFormat="1" ht="19.899999999999999" customHeight="1">
      <c r="B102" s="160"/>
      <c r="D102" s="161" t="s">
        <v>202</v>
      </c>
      <c r="E102" s="162"/>
      <c r="F102" s="162"/>
      <c r="G102" s="162"/>
      <c r="H102" s="162"/>
      <c r="I102" s="162"/>
      <c r="J102" s="163">
        <f>J199</f>
        <v>0</v>
      </c>
      <c r="L102" s="160"/>
    </row>
    <row r="103" spans="2:47" s="13" customFormat="1" ht="19.899999999999999" customHeight="1">
      <c r="B103" s="160"/>
      <c r="D103" s="161" t="s">
        <v>203</v>
      </c>
      <c r="E103" s="162"/>
      <c r="F103" s="162"/>
      <c r="G103" s="162"/>
      <c r="H103" s="162"/>
      <c r="I103" s="162"/>
      <c r="J103" s="163">
        <f>J204</f>
        <v>0</v>
      </c>
      <c r="L103" s="160"/>
    </row>
    <row r="104" spans="2:47" s="13" customFormat="1" ht="19.899999999999999" customHeight="1">
      <c r="B104" s="160"/>
      <c r="D104" s="161" t="s">
        <v>2385</v>
      </c>
      <c r="E104" s="162"/>
      <c r="F104" s="162"/>
      <c r="G104" s="162"/>
      <c r="H104" s="162"/>
      <c r="I104" s="162"/>
      <c r="J104" s="163">
        <f>J208</f>
        <v>0</v>
      </c>
      <c r="L104" s="160"/>
    </row>
    <row r="105" spans="2:47" s="13" customFormat="1" ht="19.899999999999999" customHeight="1">
      <c r="B105" s="160"/>
      <c r="D105" s="161" t="s">
        <v>2386</v>
      </c>
      <c r="E105" s="162"/>
      <c r="F105" s="162"/>
      <c r="G105" s="162"/>
      <c r="H105" s="162"/>
      <c r="I105" s="162"/>
      <c r="J105" s="163">
        <f>J249</f>
        <v>0</v>
      </c>
      <c r="L105" s="160"/>
    </row>
    <row r="106" spans="2:47" s="13" customFormat="1" ht="19.899999999999999" customHeight="1">
      <c r="B106" s="160"/>
      <c r="D106" s="161" t="s">
        <v>205</v>
      </c>
      <c r="E106" s="162"/>
      <c r="F106" s="162"/>
      <c r="G106" s="162"/>
      <c r="H106" s="162"/>
      <c r="I106" s="162"/>
      <c r="J106" s="163">
        <f>J278</f>
        <v>0</v>
      </c>
      <c r="L106" s="160"/>
    </row>
    <row r="107" spans="2:47" s="13" customFormat="1" ht="19.899999999999999" customHeight="1">
      <c r="B107" s="160"/>
      <c r="D107" s="161" t="s">
        <v>206</v>
      </c>
      <c r="E107" s="162"/>
      <c r="F107" s="162"/>
      <c r="G107" s="162"/>
      <c r="H107" s="162"/>
      <c r="I107" s="162"/>
      <c r="J107" s="163">
        <f>J307</f>
        <v>0</v>
      </c>
      <c r="L107" s="160"/>
    </row>
    <row r="108" spans="2:47" s="13" customFormat="1" ht="19.899999999999999" customHeight="1">
      <c r="B108" s="160"/>
      <c r="D108" s="161" t="s">
        <v>207</v>
      </c>
      <c r="E108" s="162"/>
      <c r="F108" s="162"/>
      <c r="G108" s="162"/>
      <c r="H108" s="162"/>
      <c r="I108" s="162"/>
      <c r="J108" s="163">
        <f>J312</f>
        <v>0</v>
      </c>
      <c r="L108" s="160"/>
    </row>
    <row r="109" spans="2:47" s="8" customFormat="1" ht="24.95" customHeight="1">
      <c r="B109" s="106"/>
      <c r="D109" s="107" t="s">
        <v>208</v>
      </c>
      <c r="E109" s="108"/>
      <c r="F109" s="108"/>
      <c r="G109" s="108"/>
      <c r="H109" s="108"/>
      <c r="I109" s="108"/>
      <c r="J109" s="109">
        <f>J314</f>
        <v>0</v>
      </c>
      <c r="L109" s="106"/>
    </row>
    <row r="110" spans="2:47" s="13" customFormat="1" ht="19.899999999999999" customHeight="1">
      <c r="B110" s="160"/>
      <c r="D110" s="161" t="s">
        <v>2717</v>
      </c>
      <c r="E110" s="162"/>
      <c r="F110" s="162"/>
      <c r="G110" s="162"/>
      <c r="H110" s="162"/>
      <c r="I110" s="162"/>
      <c r="J110" s="163">
        <f>J315</f>
        <v>0</v>
      </c>
      <c r="L110" s="160"/>
    </row>
    <row r="111" spans="2:47" s="13" customFormat="1" ht="19.899999999999999" customHeight="1">
      <c r="B111" s="160"/>
      <c r="D111" s="161" t="s">
        <v>3061</v>
      </c>
      <c r="E111" s="162"/>
      <c r="F111" s="162"/>
      <c r="G111" s="162"/>
      <c r="H111" s="162"/>
      <c r="I111" s="162"/>
      <c r="J111" s="163">
        <f>J320</f>
        <v>0</v>
      </c>
      <c r="L111" s="160"/>
    </row>
    <row r="112" spans="2:47" s="8" customFormat="1" ht="24.95" customHeight="1">
      <c r="B112" s="106"/>
      <c r="D112" s="107" t="s">
        <v>1677</v>
      </c>
      <c r="E112" s="108"/>
      <c r="F112" s="108"/>
      <c r="G112" s="108"/>
      <c r="H112" s="108"/>
      <c r="I112" s="108"/>
      <c r="J112" s="109">
        <f>J323</f>
        <v>0</v>
      </c>
      <c r="L112" s="106"/>
    </row>
    <row r="113" spans="2:12" s="13" customFormat="1" ht="19.899999999999999" customHeight="1">
      <c r="B113" s="160"/>
      <c r="D113" s="161" t="s">
        <v>3062</v>
      </c>
      <c r="E113" s="162"/>
      <c r="F113" s="162"/>
      <c r="G113" s="162"/>
      <c r="H113" s="162"/>
      <c r="I113" s="162"/>
      <c r="J113" s="163">
        <f>J324</f>
        <v>0</v>
      </c>
      <c r="L113" s="160"/>
    </row>
    <row r="114" spans="2:12" s="8" customFormat="1" ht="24.95" customHeight="1">
      <c r="B114" s="106"/>
      <c r="D114" s="107" t="s">
        <v>142</v>
      </c>
      <c r="E114" s="108"/>
      <c r="F114" s="108"/>
      <c r="G114" s="108"/>
      <c r="H114" s="108"/>
      <c r="I114" s="108"/>
      <c r="J114" s="109">
        <f>J326</f>
        <v>0</v>
      </c>
      <c r="L114" s="106"/>
    </row>
    <row r="115" spans="2:12" s="1" customFormat="1" ht="21.75" customHeight="1">
      <c r="B115" s="30"/>
      <c r="L115" s="30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30"/>
    </row>
    <row r="120" spans="2:12" s="1" customFormat="1" ht="6.95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0"/>
    </row>
    <row r="121" spans="2:12" s="1" customFormat="1" ht="24.95" customHeight="1">
      <c r="B121" s="30"/>
      <c r="C121" s="19" t="s">
        <v>143</v>
      </c>
      <c r="L121" s="30"/>
    </row>
    <row r="122" spans="2:12" s="1" customFormat="1" ht="6.95" customHeight="1">
      <c r="B122" s="30"/>
      <c r="L122" s="30"/>
    </row>
    <row r="123" spans="2:12" s="1" customFormat="1" ht="12" customHeight="1">
      <c r="B123" s="30"/>
      <c r="C123" s="25" t="s">
        <v>16</v>
      </c>
      <c r="L123" s="30"/>
    </row>
    <row r="124" spans="2:12" s="1" customFormat="1" ht="16.5" customHeight="1">
      <c r="B124" s="30"/>
      <c r="E124" s="239" t="str">
        <f>E7</f>
        <v>Stavební úpravy knihovny a IC Města Hranice</v>
      </c>
      <c r="F124" s="240"/>
      <c r="G124" s="240"/>
      <c r="H124" s="240"/>
      <c r="L124" s="30"/>
    </row>
    <row r="125" spans="2:12" ht="12" customHeight="1">
      <c r="B125" s="18"/>
      <c r="C125" s="25" t="s">
        <v>133</v>
      </c>
      <c r="L125" s="18"/>
    </row>
    <row r="126" spans="2:12" s="1" customFormat="1" ht="16.5" customHeight="1">
      <c r="B126" s="30"/>
      <c r="E126" s="239" t="s">
        <v>134</v>
      </c>
      <c r="F126" s="238"/>
      <c r="G126" s="238"/>
      <c r="H126" s="238"/>
      <c r="L126" s="30"/>
    </row>
    <row r="127" spans="2:12" s="1" customFormat="1" ht="12" customHeight="1">
      <c r="B127" s="30"/>
      <c r="C127" s="25" t="s">
        <v>135</v>
      </c>
      <c r="L127" s="30"/>
    </row>
    <row r="128" spans="2:12" s="1" customFormat="1" ht="16.5" customHeight="1">
      <c r="B128" s="30"/>
      <c r="E128" s="234" t="str">
        <f>E11</f>
        <v>80 - Venkovní úpravy</v>
      </c>
      <c r="F128" s="238"/>
      <c r="G128" s="238"/>
      <c r="H128" s="238"/>
      <c r="L128" s="30"/>
    </row>
    <row r="129" spans="2:65" s="1" customFormat="1" ht="6.95" customHeight="1">
      <c r="B129" s="30"/>
      <c r="L129" s="30"/>
    </row>
    <row r="130" spans="2:65" s="1" customFormat="1" ht="12" customHeight="1">
      <c r="B130" s="30"/>
      <c r="C130" s="25" t="s">
        <v>20</v>
      </c>
      <c r="F130" s="23" t="str">
        <f>F14</f>
        <v>Hranice</v>
      </c>
      <c r="I130" s="25" t="s">
        <v>22</v>
      </c>
      <c r="J130" s="50" t="str">
        <f>IF(J14="","",J14)</f>
        <v>2. 3. 2024</v>
      </c>
      <c r="L130" s="30"/>
    </row>
    <row r="131" spans="2:65" s="1" customFormat="1" ht="6.95" customHeight="1">
      <c r="B131" s="30"/>
      <c r="L131" s="30"/>
    </row>
    <row r="132" spans="2:65" s="1" customFormat="1" ht="15.2" customHeight="1">
      <c r="B132" s="30"/>
      <c r="C132" s="25" t="s">
        <v>24</v>
      </c>
      <c r="F132" s="23" t="str">
        <f>E17</f>
        <v>Město Hranice u Aše</v>
      </c>
      <c r="I132" s="25" t="s">
        <v>30</v>
      </c>
      <c r="J132" s="28" t="str">
        <f>E23</f>
        <v>ing.Volný Martin</v>
      </c>
      <c r="L132" s="30"/>
    </row>
    <row r="133" spans="2:65" s="1" customFormat="1" ht="15.2" customHeight="1">
      <c r="B133" s="30"/>
      <c r="C133" s="25" t="s">
        <v>28</v>
      </c>
      <c r="F133" s="23" t="str">
        <f>IF(E20="","",E20)</f>
        <v>Vyplň údaj</v>
      </c>
      <c r="I133" s="25" t="s">
        <v>33</v>
      </c>
      <c r="J133" s="28" t="str">
        <f>E26</f>
        <v>Milan Hájek</v>
      </c>
      <c r="L133" s="30"/>
    </row>
    <row r="134" spans="2:65" s="1" customFormat="1" ht="10.35" customHeight="1">
      <c r="B134" s="30"/>
      <c r="L134" s="30"/>
    </row>
    <row r="135" spans="2:65" s="9" customFormat="1" ht="29.25" customHeight="1">
      <c r="B135" s="110"/>
      <c r="C135" s="111" t="s">
        <v>144</v>
      </c>
      <c r="D135" s="112" t="s">
        <v>61</v>
      </c>
      <c r="E135" s="112" t="s">
        <v>57</v>
      </c>
      <c r="F135" s="112" t="s">
        <v>58</v>
      </c>
      <c r="G135" s="112" t="s">
        <v>145</v>
      </c>
      <c r="H135" s="112" t="s">
        <v>146</v>
      </c>
      <c r="I135" s="112" t="s">
        <v>147</v>
      </c>
      <c r="J135" s="112" t="s">
        <v>139</v>
      </c>
      <c r="K135" s="113" t="s">
        <v>148</v>
      </c>
      <c r="L135" s="110"/>
      <c r="M135" s="57" t="s">
        <v>1</v>
      </c>
      <c r="N135" s="58" t="s">
        <v>40</v>
      </c>
      <c r="O135" s="58" t="s">
        <v>149</v>
      </c>
      <c r="P135" s="58" t="s">
        <v>150</v>
      </c>
      <c r="Q135" s="58" t="s">
        <v>151</v>
      </c>
      <c r="R135" s="58" t="s">
        <v>152</v>
      </c>
      <c r="S135" s="58" t="s">
        <v>153</v>
      </c>
      <c r="T135" s="59" t="s">
        <v>154</v>
      </c>
    </row>
    <row r="136" spans="2:65" s="1" customFormat="1" ht="22.9" customHeight="1">
      <c r="B136" s="30"/>
      <c r="C136" s="62" t="s">
        <v>155</v>
      </c>
      <c r="J136" s="114">
        <f>BK136</f>
        <v>0</v>
      </c>
      <c r="L136" s="30"/>
      <c r="M136" s="60"/>
      <c r="N136" s="51"/>
      <c r="O136" s="51"/>
      <c r="P136" s="115">
        <f>P137+P314+P323+P326</f>
        <v>0</v>
      </c>
      <c r="Q136" s="51"/>
      <c r="R136" s="115">
        <f>R137+R314+R323+R326</f>
        <v>555.95539874000008</v>
      </c>
      <c r="S136" s="51"/>
      <c r="T136" s="116">
        <f>T137+T314+T323+T326</f>
        <v>17.38</v>
      </c>
      <c r="AT136" s="15" t="s">
        <v>75</v>
      </c>
      <c r="AU136" s="15" t="s">
        <v>141</v>
      </c>
      <c r="BK136" s="117">
        <f>BK137+BK314+BK323+BK326</f>
        <v>0</v>
      </c>
    </row>
    <row r="137" spans="2:65" s="10" customFormat="1" ht="25.9" customHeight="1">
      <c r="B137" s="118"/>
      <c r="D137" s="119" t="s">
        <v>75</v>
      </c>
      <c r="E137" s="120" t="s">
        <v>219</v>
      </c>
      <c r="F137" s="120" t="s">
        <v>220</v>
      </c>
      <c r="I137" s="121"/>
      <c r="J137" s="122">
        <f>BK137</f>
        <v>0</v>
      </c>
      <c r="L137" s="118"/>
      <c r="M137" s="123"/>
      <c r="P137" s="124">
        <f>P138+P189+P199+P204+P208+P249+P278+P307+P312</f>
        <v>0</v>
      </c>
      <c r="R137" s="124">
        <f>R138+R189+R199+R204+R208+R249+R278+R307+R312</f>
        <v>555.7586587400001</v>
      </c>
      <c r="T137" s="125">
        <f>T138+T189+T199+T204+T208+T249+T278+T307+T312</f>
        <v>17.38</v>
      </c>
      <c r="AR137" s="119" t="s">
        <v>80</v>
      </c>
      <c r="AT137" s="126" t="s">
        <v>75</v>
      </c>
      <c r="AU137" s="126" t="s">
        <v>76</v>
      </c>
      <c r="AY137" s="119" t="s">
        <v>158</v>
      </c>
      <c r="BK137" s="127">
        <f>BK138+BK189+BK199+BK204+BK208+BK249+BK278+BK307+BK312</f>
        <v>0</v>
      </c>
    </row>
    <row r="138" spans="2:65" s="10" customFormat="1" ht="22.9" customHeight="1">
      <c r="B138" s="118"/>
      <c r="D138" s="119" t="s">
        <v>75</v>
      </c>
      <c r="E138" s="164" t="s">
        <v>80</v>
      </c>
      <c r="F138" s="164" t="s">
        <v>221</v>
      </c>
      <c r="I138" s="121"/>
      <c r="J138" s="165">
        <f>BK138</f>
        <v>0</v>
      </c>
      <c r="L138" s="118"/>
      <c r="M138" s="123"/>
      <c r="P138" s="124">
        <f>SUM(P139:P188)</f>
        <v>0</v>
      </c>
      <c r="R138" s="124">
        <f>SUM(R139:R188)</f>
        <v>361.469178</v>
      </c>
      <c r="T138" s="125">
        <f>SUM(T139:T188)</f>
        <v>17.38</v>
      </c>
      <c r="AR138" s="119" t="s">
        <v>80</v>
      </c>
      <c r="AT138" s="126" t="s">
        <v>75</v>
      </c>
      <c r="AU138" s="126" t="s">
        <v>80</v>
      </c>
      <c r="AY138" s="119" t="s">
        <v>158</v>
      </c>
      <c r="BK138" s="127">
        <f>SUM(BK139:BK188)</f>
        <v>0</v>
      </c>
    </row>
    <row r="139" spans="2:65" s="1" customFormat="1" ht="24.2" customHeight="1">
      <c r="B139" s="128"/>
      <c r="C139" s="129" t="s">
        <v>80</v>
      </c>
      <c r="D139" s="129" t="s">
        <v>159</v>
      </c>
      <c r="E139" s="130" t="s">
        <v>3063</v>
      </c>
      <c r="F139" s="131" t="s">
        <v>3064</v>
      </c>
      <c r="G139" s="132" t="s">
        <v>256</v>
      </c>
      <c r="H139" s="133">
        <v>55</v>
      </c>
      <c r="I139" s="134"/>
      <c r="J139" s="135">
        <f>ROUND(I139*H139,2)</f>
        <v>0</v>
      </c>
      <c r="K139" s="131" t="s">
        <v>225</v>
      </c>
      <c r="L139" s="30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0.316</v>
      </c>
      <c r="T139" s="139">
        <f>S139*H139</f>
        <v>17.38</v>
      </c>
      <c r="AR139" s="140" t="s">
        <v>163</v>
      </c>
      <c r="AT139" s="140" t="s">
        <v>159</v>
      </c>
      <c r="AU139" s="140" t="s">
        <v>84</v>
      </c>
      <c r="AY139" s="15" t="s">
        <v>158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80</v>
      </c>
      <c r="BK139" s="141">
        <f>ROUND(I139*H139,2)</f>
        <v>0</v>
      </c>
      <c r="BL139" s="15" t="s">
        <v>163</v>
      </c>
      <c r="BM139" s="140" t="s">
        <v>3065</v>
      </c>
    </row>
    <row r="140" spans="2:65" s="11" customFormat="1">
      <c r="B140" s="142"/>
      <c r="D140" s="143" t="s">
        <v>165</v>
      </c>
      <c r="E140" s="144" t="s">
        <v>1</v>
      </c>
      <c r="F140" s="145" t="s">
        <v>3066</v>
      </c>
      <c r="H140" s="146">
        <v>55</v>
      </c>
      <c r="I140" s="147"/>
      <c r="L140" s="142"/>
      <c r="M140" s="148"/>
      <c r="T140" s="149"/>
      <c r="AT140" s="144" t="s">
        <v>165</v>
      </c>
      <c r="AU140" s="144" t="s">
        <v>84</v>
      </c>
      <c r="AV140" s="11" t="s">
        <v>84</v>
      </c>
      <c r="AW140" s="11" t="s">
        <v>32</v>
      </c>
      <c r="AX140" s="11" t="s">
        <v>80</v>
      </c>
      <c r="AY140" s="144" t="s">
        <v>158</v>
      </c>
    </row>
    <row r="141" spans="2:65" s="1" customFormat="1" ht="33" customHeight="1">
      <c r="B141" s="128"/>
      <c r="C141" s="129" t="s">
        <v>84</v>
      </c>
      <c r="D141" s="129" t="s">
        <v>159</v>
      </c>
      <c r="E141" s="130" t="s">
        <v>3067</v>
      </c>
      <c r="F141" s="131" t="s">
        <v>3068</v>
      </c>
      <c r="G141" s="132" t="s">
        <v>224</v>
      </c>
      <c r="H141" s="133">
        <v>161.363</v>
      </c>
      <c r="I141" s="134"/>
      <c r="J141" s="135">
        <f>ROUND(I141*H141,2)</f>
        <v>0</v>
      </c>
      <c r="K141" s="131" t="s">
        <v>225</v>
      </c>
      <c r="L141" s="30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163</v>
      </c>
      <c r="AT141" s="140" t="s">
        <v>159</v>
      </c>
      <c r="AU141" s="140" t="s">
        <v>84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163</v>
      </c>
      <c r="BM141" s="140" t="s">
        <v>3069</v>
      </c>
    </row>
    <row r="142" spans="2:65" s="11" customFormat="1">
      <c r="B142" s="142"/>
      <c r="D142" s="143" t="s">
        <v>165</v>
      </c>
      <c r="E142" s="144" t="s">
        <v>1</v>
      </c>
      <c r="F142" s="145" t="s">
        <v>3070</v>
      </c>
      <c r="H142" s="146">
        <v>36.049999999999997</v>
      </c>
      <c r="I142" s="147"/>
      <c r="L142" s="142"/>
      <c r="M142" s="148"/>
      <c r="T142" s="149"/>
      <c r="AT142" s="144" t="s">
        <v>165</v>
      </c>
      <c r="AU142" s="144" t="s">
        <v>84</v>
      </c>
      <c r="AV142" s="11" t="s">
        <v>84</v>
      </c>
      <c r="AW142" s="11" t="s">
        <v>32</v>
      </c>
      <c r="AX142" s="11" t="s">
        <v>76</v>
      </c>
      <c r="AY142" s="144" t="s">
        <v>158</v>
      </c>
    </row>
    <row r="143" spans="2:65" s="11" customFormat="1">
      <c r="B143" s="142"/>
      <c r="D143" s="143" t="s">
        <v>165</v>
      </c>
      <c r="E143" s="144" t="s">
        <v>1</v>
      </c>
      <c r="F143" s="145" t="s">
        <v>3071</v>
      </c>
      <c r="H143" s="146">
        <v>101.047</v>
      </c>
      <c r="I143" s="147"/>
      <c r="L143" s="142"/>
      <c r="M143" s="148"/>
      <c r="T143" s="149"/>
      <c r="AT143" s="144" t="s">
        <v>165</v>
      </c>
      <c r="AU143" s="144" t="s">
        <v>84</v>
      </c>
      <c r="AV143" s="11" t="s">
        <v>84</v>
      </c>
      <c r="AW143" s="11" t="s">
        <v>32</v>
      </c>
      <c r="AX143" s="11" t="s">
        <v>76</v>
      </c>
      <c r="AY143" s="144" t="s">
        <v>158</v>
      </c>
    </row>
    <row r="144" spans="2:65" s="11" customFormat="1">
      <c r="B144" s="142"/>
      <c r="D144" s="143" t="s">
        <v>165</v>
      </c>
      <c r="E144" s="144" t="s">
        <v>1</v>
      </c>
      <c r="F144" s="145" t="s">
        <v>3072</v>
      </c>
      <c r="H144" s="146">
        <v>2.153</v>
      </c>
      <c r="I144" s="147"/>
      <c r="L144" s="142"/>
      <c r="M144" s="148"/>
      <c r="T144" s="149"/>
      <c r="AT144" s="144" t="s">
        <v>165</v>
      </c>
      <c r="AU144" s="144" t="s">
        <v>84</v>
      </c>
      <c r="AV144" s="11" t="s">
        <v>84</v>
      </c>
      <c r="AW144" s="11" t="s">
        <v>32</v>
      </c>
      <c r="AX144" s="11" t="s">
        <v>76</v>
      </c>
      <c r="AY144" s="144" t="s">
        <v>158</v>
      </c>
    </row>
    <row r="145" spans="2:65" s="11" customFormat="1">
      <c r="B145" s="142"/>
      <c r="D145" s="143" t="s">
        <v>165</v>
      </c>
      <c r="E145" s="144" t="s">
        <v>1</v>
      </c>
      <c r="F145" s="145" t="s">
        <v>3073</v>
      </c>
      <c r="H145" s="146">
        <v>22.113</v>
      </c>
      <c r="I145" s="147"/>
      <c r="L145" s="142"/>
      <c r="M145" s="148"/>
      <c r="T145" s="149"/>
      <c r="AT145" s="144" t="s">
        <v>165</v>
      </c>
      <c r="AU145" s="144" t="s">
        <v>84</v>
      </c>
      <c r="AV145" s="11" t="s">
        <v>84</v>
      </c>
      <c r="AW145" s="11" t="s">
        <v>32</v>
      </c>
      <c r="AX145" s="11" t="s">
        <v>76</v>
      </c>
      <c r="AY145" s="144" t="s">
        <v>158</v>
      </c>
    </row>
    <row r="146" spans="2:65" s="1" customFormat="1" ht="33" customHeight="1">
      <c r="B146" s="128"/>
      <c r="C146" s="129" t="s">
        <v>95</v>
      </c>
      <c r="D146" s="129" t="s">
        <v>159</v>
      </c>
      <c r="E146" s="130" t="s">
        <v>3074</v>
      </c>
      <c r="F146" s="131" t="s">
        <v>3075</v>
      </c>
      <c r="G146" s="132" t="s">
        <v>224</v>
      </c>
      <c r="H146" s="133">
        <v>187.32</v>
      </c>
      <c r="I146" s="134"/>
      <c r="J146" s="135">
        <f>ROUND(I146*H146,2)</f>
        <v>0</v>
      </c>
      <c r="K146" s="131" t="s">
        <v>225</v>
      </c>
      <c r="L146" s="30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163</v>
      </c>
      <c r="AT146" s="140" t="s">
        <v>159</v>
      </c>
      <c r="AU146" s="140" t="s">
        <v>84</v>
      </c>
      <c r="AY146" s="15" t="s">
        <v>158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80</v>
      </c>
      <c r="BK146" s="141">
        <f>ROUND(I146*H146,2)</f>
        <v>0</v>
      </c>
      <c r="BL146" s="15" t="s">
        <v>163</v>
      </c>
      <c r="BM146" s="140" t="s">
        <v>3076</v>
      </c>
    </row>
    <row r="147" spans="2:65" s="11" customFormat="1">
      <c r="B147" s="142"/>
      <c r="D147" s="143" t="s">
        <v>165</v>
      </c>
      <c r="E147" s="144" t="s">
        <v>1</v>
      </c>
      <c r="F147" s="145" t="s">
        <v>3077</v>
      </c>
      <c r="H147" s="146">
        <v>8.58</v>
      </c>
      <c r="I147" s="147"/>
      <c r="L147" s="142"/>
      <c r="M147" s="148"/>
      <c r="T147" s="149"/>
      <c r="AT147" s="144" t="s">
        <v>165</v>
      </c>
      <c r="AU147" s="144" t="s">
        <v>84</v>
      </c>
      <c r="AV147" s="11" t="s">
        <v>84</v>
      </c>
      <c r="AW147" s="11" t="s">
        <v>32</v>
      </c>
      <c r="AX147" s="11" t="s">
        <v>76</v>
      </c>
      <c r="AY147" s="144" t="s">
        <v>158</v>
      </c>
    </row>
    <row r="148" spans="2:65" s="11" customFormat="1">
      <c r="B148" s="142"/>
      <c r="D148" s="143" t="s">
        <v>165</v>
      </c>
      <c r="E148" s="144" t="s">
        <v>1</v>
      </c>
      <c r="F148" s="145" t="s">
        <v>3078</v>
      </c>
      <c r="H148" s="146">
        <v>14.4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32</v>
      </c>
      <c r="AX148" s="11" t="s">
        <v>76</v>
      </c>
      <c r="AY148" s="144" t="s">
        <v>158</v>
      </c>
    </row>
    <row r="149" spans="2:65" s="11" customFormat="1">
      <c r="B149" s="142"/>
      <c r="D149" s="143" t="s">
        <v>165</v>
      </c>
      <c r="E149" s="144" t="s">
        <v>1</v>
      </c>
      <c r="F149" s="145" t="s">
        <v>3079</v>
      </c>
      <c r="H149" s="146">
        <v>5.04</v>
      </c>
      <c r="I149" s="147"/>
      <c r="L149" s="142"/>
      <c r="M149" s="148"/>
      <c r="T149" s="149"/>
      <c r="AT149" s="144" t="s">
        <v>165</v>
      </c>
      <c r="AU149" s="144" t="s">
        <v>84</v>
      </c>
      <c r="AV149" s="11" t="s">
        <v>84</v>
      </c>
      <c r="AW149" s="11" t="s">
        <v>32</v>
      </c>
      <c r="AX149" s="11" t="s">
        <v>76</v>
      </c>
      <c r="AY149" s="144" t="s">
        <v>158</v>
      </c>
    </row>
    <row r="150" spans="2:65" s="11" customFormat="1">
      <c r="B150" s="142"/>
      <c r="D150" s="143" t="s">
        <v>165</v>
      </c>
      <c r="E150" s="144" t="s">
        <v>1</v>
      </c>
      <c r="F150" s="145" t="s">
        <v>3080</v>
      </c>
      <c r="H150" s="146">
        <v>159.30000000000001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76</v>
      </c>
      <c r="AY150" s="144" t="s">
        <v>158</v>
      </c>
    </row>
    <row r="151" spans="2:65" s="1" customFormat="1" ht="21.75" customHeight="1">
      <c r="B151" s="128"/>
      <c r="C151" s="129" t="s">
        <v>163</v>
      </c>
      <c r="D151" s="129" t="s">
        <v>159</v>
      </c>
      <c r="E151" s="130" t="s">
        <v>2400</v>
      </c>
      <c r="F151" s="131" t="s">
        <v>2401</v>
      </c>
      <c r="G151" s="132" t="s">
        <v>256</v>
      </c>
      <c r="H151" s="133">
        <v>344.2</v>
      </c>
      <c r="I151" s="134"/>
      <c r="J151" s="135">
        <f>ROUND(I151*H151,2)</f>
        <v>0</v>
      </c>
      <c r="K151" s="131" t="s">
        <v>225</v>
      </c>
      <c r="L151" s="30"/>
      <c r="M151" s="136" t="s">
        <v>1</v>
      </c>
      <c r="N151" s="137" t="s">
        <v>41</v>
      </c>
      <c r="P151" s="138">
        <f>O151*H151</f>
        <v>0</v>
      </c>
      <c r="Q151" s="138">
        <v>8.4000000000000003E-4</v>
      </c>
      <c r="R151" s="138">
        <f>Q151*H151</f>
        <v>0.289128</v>
      </c>
      <c r="S151" s="138">
        <v>0</v>
      </c>
      <c r="T151" s="139">
        <f>S151*H151</f>
        <v>0</v>
      </c>
      <c r="AR151" s="140" t="s">
        <v>163</v>
      </c>
      <c r="AT151" s="140" t="s">
        <v>159</v>
      </c>
      <c r="AU151" s="140" t="s">
        <v>84</v>
      </c>
      <c r="AY151" s="15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80</v>
      </c>
      <c r="BK151" s="141">
        <f>ROUND(I151*H151,2)</f>
        <v>0</v>
      </c>
      <c r="BL151" s="15" t="s">
        <v>163</v>
      </c>
      <c r="BM151" s="140" t="s">
        <v>3081</v>
      </c>
    </row>
    <row r="152" spans="2:65" s="11" customFormat="1">
      <c r="B152" s="142"/>
      <c r="D152" s="143" t="s">
        <v>165</v>
      </c>
      <c r="E152" s="144" t="s">
        <v>1</v>
      </c>
      <c r="F152" s="145" t="s">
        <v>3082</v>
      </c>
      <c r="H152" s="146">
        <v>25.6</v>
      </c>
      <c r="I152" s="147"/>
      <c r="L152" s="142"/>
      <c r="M152" s="148"/>
      <c r="T152" s="149"/>
      <c r="AT152" s="144" t="s">
        <v>165</v>
      </c>
      <c r="AU152" s="144" t="s">
        <v>84</v>
      </c>
      <c r="AV152" s="11" t="s">
        <v>84</v>
      </c>
      <c r="AW152" s="11" t="s">
        <v>32</v>
      </c>
      <c r="AX152" s="11" t="s">
        <v>76</v>
      </c>
      <c r="AY152" s="144" t="s">
        <v>158</v>
      </c>
    </row>
    <row r="153" spans="2:65" s="11" customFormat="1">
      <c r="B153" s="142"/>
      <c r="D153" s="143" t="s">
        <v>165</v>
      </c>
      <c r="E153" s="144" t="s">
        <v>1</v>
      </c>
      <c r="F153" s="145" t="s">
        <v>3083</v>
      </c>
      <c r="H153" s="146">
        <v>318.60000000000002</v>
      </c>
      <c r="I153" s="147"/>
      <c r="L153" s="142"/>
      <c r="M153" s="148"/>
      <c r="T153" s="149"/>
      <c r="AT153" s="144" t="s">
        <v>165</v>
      </c>
      <c r="AU153" s="144" t="s">
        <v>84</v>
      </c>
      <c r="AV153" s="11" t="s">
        <v>84</v>
      </c>
      <c r="AW153" s="11" t="s">
        <v>32</v>
      </c>
      <c r="AX153" s="11" t="s">
        <v>76</v>
      </c>
      <c r="AY153" s="144" t="s">
        <v>158</v>
      </c>
    </row>
    <row r="154" spans="2:65" s="1" customFormat="1" ht="24.2" customHeight="1">
      <c r="B154" s="128"/>
      <c r="C154" s="129" t="s">
        <v>157</v>
      </c>
      <c r="D154" s="129" t="s">
        <v>159</v>
      </c>
      <c r="E154" s="130" t="s">
        <v>2404</v>
      </c>
      <c r="F154" s="131" t="s">
        <v>2405</v>
      </c>
      <c r="G154" s="132" t="s">
        <v>256</v>
      </c>
      <c r="H154" s="133">
        <v>344.2</v>
      </c>
      <c r="I154" s="134"/>
      <c r="J154" s="135">
        <f>ROUND(I154*H154,2)</f>
        <v>0</v>
      </c>
      <c r="K154" s="131" t="s">
        <v>225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163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163</v>
      </c>
      <c r="BM154" s="140" t="s">
        <v>3084</v>
      </c>
    </row>
    <row r="155" spans="2:65" s="1" customFormat="1" ht="37.9" customHeight="1">
      <c r="B155" s="128"/>
      <c r="C155" s="129" t="s">
        <v>180</v>
      </c>
      <c r="D155" s="129" t="s">
        <v>159</v>
      </c>
      <c r="E155" s="130" t="s">
        <v>242</v>
      </c>
      <c r="F155" s="131" t="s">
        <v>243</v>
      </c>
      <c r="G155" s="132" t="s">
        <v>224</v>
      </c>
      <c r="H155" s="133">
        <v>186.96299999999999</v>
      </c>
      <c r="I155" s="134"/>
      <c r="J155" s="135">
        <f>ROUND(I155*H155,2)</f>
        <v>0</v>
      </c>
      <c r="K155" s="131" t="s">
        <v>225</v>
      </c>
      <c r="L155" s="30"/>
      <c r="M155" s="136" t="s">
        <v>1</v>
      </c>
      <c r="N155" s="137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163</v>
      </c>
      <c r="AT155" s="140" t="s">
        <v>159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163</v>
      </c>
      <c r="BM155" s="140" t="s">
        <v>3085</v>
      </c>
    </row>
    <row r="156" spans="2:65" s="11" customFormat="1">
      <c r="B156" s="142"/>
      <c r="D156" s="143" t="s">
        <v>165</v>
      </c>
      <c r="E156" s="144" t="s">
        <v>1</v>
      </c>
      <c r="F156" s="145" t="s">
        <v>3086</v>
      </c>
      <c r="H156" s="146">
        <v>186.96299999999999</v>
      </c>
      <c r="I156" s="147"/>
      <c r="L156" s="142"/>
      <c r="M156" s="148"/>
      <c r="T156" s="149"/>
      <c r="AT156" s="144" t="s">
        <v>165</v>
      </c>
      <c r="AU156" s="144" t="s">
        <v>84</v>
      </c>
      <c r="AV156" s="11" t="s">
        <v>84</v>
      </c>
      <c r="AW156" s="11" t="s">
        <v>32</v>
      </c>
      <c r="AX156" s="11" t="s">
        <v>80</v>
      </c>
      <c r="AY156" s="144" t="s">
        <v>158</v>
      </c>
    </row>
    <row r="157" spans="2:65" s="1" customFormat="1" ht="33" customHeight="1">
      <c r="B157" s="128"/>
      <c r="C157" s="129" t="s">
        <v>184</v>
      </c>
      <c r="D157" s="129" t="s">
        <v>159</v>
      </c>
      <c r="E157" s="130" t="s">
        <v>246</v>
      </c>
      <c r="F157" s="131" t="s">
        <v>247</v>
      </c>
      <c r="G157" s="132" t="s">
        <v>248</v>
      </c>
      <c r="H157" s="133">
        <v>373.92599999999999</v>
      </c>
      <c r="I157" s="134"/>
      <c r="J157" s="135">
        <f>ROUND(I157*H157,2)</f>
        <v>0</v>
      </c>
      <c r="K157" s="131" t="s">
        <v>225</v>
      </c>
      <c r="L157" s="30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163</v>
      </c>
      <c r="AT157" s="140" t="s">
        <v>159</v>
      </c>
      <c r="AU157" s="140" t="s">
        <v>84</v>
      </c>
      <c r="AY157" s="15" t="s">
        <v>158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80</v>
      </c>
      <c r="BK157" s="141">
        <f>ROUND(I157*H157,2)</f>
        <v>0</v>
      </c>
      <c r="BL157" s="15" t="s">
        <v>163</v>
      </c>
      <c r="BM157" s="140" t="s">
        <v>3087</v>
      </c>
    </row>
    <row r="158" spans="2:65" s="11" customFormat="1">
      <c r="B158" s="142"/>
      <c r="D158" s="143" t="s">
        <v>165</v>
      </c>
      <c r="F158" s="145" t="s">
        <v>3088</v>
      </c>
      <c r="H158" s="146">
        <v>373.92599999999999</v>
      </c>
      <c r="I158" s="147"/>
      <c r="L158" s="142"/>
      <c r="M158" s="148"/>
      <c r="T158" s="149"/>
      <c r="AT158" s="144" t="s">
        <v>165</v>
      </c>
      <c r="AU158" s="144" t="s">
        <v>84</v>
      </c>
      <c r="AV158" s="11" t="s">
        <v>84</v>
      </c>
      <c r="AW158" s="11" t="s">
        <v>3</v>
      </c>
      <c r="AX158" s="11" t="s">
        <v>80</v>
      </c>
      <c r="AY158" s="144" t="s">
        <v>158</v>
      </c>
    </row>
    <row r="159" spans="2:65" s="1" customFormat="1" ht="16.5" customHeight="1">
      <c r="B159" s="128"/>
      <c r="C159" s="129" t="s">
        <v>188</v>
      </c>
      <c r="D159" s="129" t="s">
        <v>159</v>
      </c>
      <c r="E159" s="130" t="s">
        <v>251</v>
      </c>
      <c r="F159" s="131" t="s">
        <v>252</v>
      </c>
      <c r="G159" s="132" t="s">
        <v>224</v>
      </c>
      <c r="H159" s="133">
        <v>186.96299999999999</v>
      </c>
      <c r="I159" s="134"/>
      <c r="J159" s="135">
        <f>ROUND(I159*H159,2)</f>
        <v>0</v>
      </c>
      <c r="K159" s="131" t="s">
        <v>225</v>
      </c>
      <c r="L159" s="30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163</v>
      </c>
      <c r="AT159" s="140" t="s">
        <v>159</v>
      </c>
      <c r="AU159" s="140" t="s">
        <v>84</v>
      </c>
      <c r="AY159" s="15" t="s">
        <v>158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80</v>
      </c>
      <c r="BK159" s="141">
        <f>ROUND(I159*H159,2)</f>
        <v>0</v>
      </c>
      <c r="BL159" s="15" t="s">
        <v>163</v>
      </c>
      <c r="BM159" s="140" t="s">
        <v>3089</v>
      </c>
    </row>
    <row r="160" spans="2:65" s="1" customFormat="1" ht="24.2" customHeight="1">
      <c r="B160" s="128"/>
      <c r="C160" s="129" t="s">
        <v>192</v>
      </c>
      <c r="D160" s="129" t="s">
        <v>159</v>
      </c>
      <c r="E160" s="130" t="s">
        <v>2407</v>
      </c>
      <c r="F160" s="131" t="s">
        <v>2408</v>
      </c>
      <c r="G160" s="132" t="s">
        <v>224</v>
      </c>
      <c r="H160" s="133">
        <v>119.84</v>
      </c>
      <c r="I160" s="134"/>
      <c r="J160" s="135">
        <f>ROUND(I160*H160,2)</f>
        <v>0</v>
      </c>
      <c r="K160" s="131" t="s">
        <v>225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163</v>
      </c>
      <c r="AT160" s="140" t="s">
        <v>159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163</v>
      </c>
      <c r="BM160" s="140" t="s">
        <v>3090</v>
      </c>
    </row>
    <row r="161" spans="2:65" s="11" customFormat="1">
      <c r="B161" s="142"/>
      <c r="D161" s="143" t="s">
        <v>165</v>
      </c>
      <c r="E161" s="144" t="s">
        <v>1</v>
      </c>
      <c r="F161" s="145" t="s">
        <v>3091</v>
      </c>
      <c r="H161" s="146">
        <v>10.4</v>
      </c>
      <c r="I161" s="147"/>
      <c r="L161" s="142"/>
      <c r="M161" s="148"/>
      <c r="T161" s="149"/>
      <c r="AT161" s="144" t="s">
        <v>165</v>
      </c>
      <c r="AU161" s="144" t="s">
        <v>84</v>
      </c>
      <c r="AV161" s="11" t="s">
        <v>84</v>
      </c>
      <c r="AW161" s="11" t="s">
        <v>32</v>
      </c>
      <c r="AX161" s="11" t="s">
        <v>76</v>
      </c>
      <c r="AY161" s="144" t="s">
        <v>158</v>
      </c>
    </row>
    <row r="162" spans="2:65" s="11" customFormat="1">
      <c r="B162" s="142"/>
      <c r="D162" s="143" t="s">
        <v>165</v>
      </c>
      <c r="E162" s="144" t="s">
        <v>1</v>
      </c>
      <c r="F162" s="145" t="s">
        <v>3092</v>
      </c>
      <c r="H162" s="146">
        <v>3.24</v>
      </c>
      <c r="I162" s="147"/>
      <c r="L162" s="142"/>
      <c r="M162" s="148"/>
      <c r="T162" s="149"/>
      <c r="AT162" s="144" t="s">
        <v>165</v>
      </c>
      <c r="AU162" s="144" t="s">
        <v>84</v>
      </c>
      <c r="AV162" s="11" t="s">
        <v>84</v>
      </c>
      <c r="AW162" s="11" t="s">
        <v>32</v>
      </c>
      <c r="AX162" s="11" t="s">
        <v>76</v>
      </c>
      <c r="AY162" s="144" t="s">
        <v>158</v>
      </c>
    </row>
    <row r="163" spans="2:65" s="11" customFormat="1">
      <c r="B163" s="142"/>
      <c r="D163" s="143" t="s">
        <v>165</v>
      </c>
      <c r="E163" s="144" t="s">
        <v>1</v>
      </c>
      <c r="F163" s="145" t="s">
        <v>3093</v>
      </c>
      <c r="H163" s="146">
        <v>106.2</v>
      </c>
      <c r="I163" s="147"/>
      <c r="L163" s="142"/>
      <c r="M163" s="148"/>
      <c r="T163" s="149"/>
      <c r="AT163" s="144" t="s">
        <v>165</v>
      </c>
      <c r="AU163" s="144" t="s">
        <v>84</v>
      </c>
      <c r="AV163" s="11" t="s">
        <v>84</v>
      </c>
      <c r="AW163" s="11" t="s">
        <v>32</v>
      </c>
      <c r="AX163" s="11" t="s">
        <v>76</v>
      </c>
      <c r="AY163" s="144" t="s">
        <v>158</v>
      </c>
    </row>
    <row r="164" spans="2:65" s="1" customFormat="1" ht="16.5" customHeight="1">
      <c r="B164" s="128"/>
      <c r="C164" s="166" t="s">
        <v>90</v>
      </c>
      <c r="D164" s="166" t="s">
        <v>544</v>
      </c>
      <c r="E164" s="167" t="s">
        <v>1465</v>
      </c>
      <c r="F164" s="168" t="s">
        <v>1466</v>
      </c>
      <c r="G164" s="169" t="s">
        <v>248</v>
      </c>
      <c r="H164" s="170">
        <v>239.68</v>
      </c>
      <c r="I164" s="171"/>
      <c r="J164" s="172">
        <f>ROUND(I164*H164,2)</f>
        <v>0</v>
      </c>
      <c r="K164" s="168" t="s">
        <v>225</v>
      </c>
      <c r="L164" s="173"/>
      <c r="M164" s="174" t="s">
        <v>1</v>
      </c>
      <c r="N164" s="175" t="s">
        <v>41</v>
      </c>
      <c r="P164" s="138">
        <f>O164*H164</f>
        <v>0</v>
      </c>
      <c r="Q164" s="138">
        <v>1</v>
      </c>
      <c r="R164" s="138">
        <f>Q164*H164</f>
        <v>239.68</v>
      </c>
      <c r="S164" s="138">
        <v>0</v>
      </c>
      <c r="T164" s="139">
        <f>S164*H164</f>
        <v>0</v>
      </c>
      <c r="AR164" s="140" t="s">
        <v>188</v>
      </c>
      <c r="AT164" s="140" t="s">
        <v>544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163</v>
      </c>
      <c r="BM164" s="140" t="s">
        <v>3094</v>
      </c>
    </row>
    <row r="165" spans="2:65" s="11" customFormat="1">
      <c r="B165" s="142"/>
      <c r="D165" s="143" t="s">
        <v>165</v>
      </c>
      <c r="F165" s="145" t="s">
        <v>3095</v>
      </c>
      <c r="H165" s="146">
        <v>239.68</v>
      </c>
      <c r="I165" s="147"/>
      <c r="L165" s="142"/>
      <c r="M165" s="148"/>
      <c r="T165" s="149"/>
      <c r="AT165" s="144" t="s">
        <v>165</v>
      </c>
      <c r="AU165" s="144" t="s">
        <v>84</v>
      </c>
      <c r="AV165" s="11" t="s">
        <v>84</v>
      </c>
      <c r="AW165" s="11" t="s">
        <v>3</v>
      </c>
      <c r="AX165" s="11" t="s">
        <v>80</v>
      </c>
      <c r="AY165" s="144" t="s">
        <v>158</v>
      </c>
    </row>
    <row r="166" spans="2:65" s="1" customFormat="1" ht="24.2" customHeight="1">
      <c r="B166" s="128"/>
      <c r="C166" s="129" t="s">
        <v>267</v>
      </c>
      <c r="D166" s="129" t="s">
        <v>159</v>
      </c>
      <c r="E166" s="130" t="s">
        <v>2411</v>
      </c>
      <c r="F166" s="131" t="s">
        <v>2412</v>
      </c>
      <c r="G166" s="132" t="s">
        <v>224</v>
      </c>
      <c r="H166" s="133">
        <v>49.69</v>
      </c>
      <c r="I166" s="134"/>
      <c r="J166" s="135">
        <f>ROUND(I166*H166,2)</f>
        <v>0</v>
      </c>
      <c r="K166" s="131" t="s">
        <v>225</v>
      </c>
      <c r="L166" s="30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163</v>
      </c>
      <c r="AT166" s="140" t="s">
        <v>159</v>
      </c>
      <c r="AU166" s="140" t="s">
        <v>84</v>
      </c>
      <c r="AY166" s="15" t="s">
        <v>158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80</v>
      </c>
      <c r="BK166" s="141">
        <f>ROUND(I166*H166,2)</f>
        <v>0</v>
      </c>
      <c r="BL166" s="15" t="s">
        <v>163</v>
      </c>
      <c r="BM166" s="140" t="s">
        <v>3096</v>
      </c>
    </row>
    <row r="167" spans="2:65" s="11" customFormat="1">
      <c r="B167" s="142"/>
      <c r="D167" s="143" t="s">
        <v>165</v>
      </c>
      <c r="E167" s="144" t="s">
        <v>1</v>
      </c>
      <c r="F167" s="145" t="s">
        <v>3097</v>
      </c>
      <c r="H167" s="146">
        <v>4</v>
      </c>
      <c r="I167" s="147"/>
      <c r="L167" s="142"/>
      <c r="M167" s="148"/>
      <c r="T167" s="149"/>
      <c r="AT167" s="144" t="s">
        <v>165</v>
      </c>
      <c r="AU167" s="144" t="s">
        <v>84</v>
      </c>
      <c r="AV167" s="11" t="s">
        <v>84</v>
      </c>
      <c r="AW167" s="11" t="s">
        <v>32</v>
      </c>
      <c r="AX167" s="11" t="s">
        <v>76</v>
      </c>
      <c r="AY167" s="144" t="s">
        <v>158</v>
      </c>
    </row>
    <row r="168" spans="2:65" s="11" customFormat="1">
      <c r="B168" s="142"/>
      <c r="D168" s="143" t="s">
        <v>165</v>
      </c>
      <c r="E168" s="144" t="s">
        <v>1</v>
      </c>
      <c r="F168" s="145" t="s">
        <v>3098</v>
      </c>
      <c r="H168" s="146">
        <v>1.44</v>
      </c>
      <c r="I168" s="147"/>
      <c r="L168" s="142"/>
      <c r="M168" s="148"/>
      <c r="T168" s="149"/>
      <c r="AT168" s="144" t="s">
        <v>165</v>
      </c>
      <c r="AU168" s="144" t="s">
        <v>84</v>
      </c>
      <c r="AV168" s="11" t="s">
        <v>84</v>
      </c>
      <c r="AW168" s="11" t="s">
        <v>32</v>
      </c>
      <c r="AX168" s="11" t="s">
        <v>76</v>
      </c>
      <c r="AY168" s="144" t="s">
        <v>158</v>
      </c>
    </row>
    <row r="169" spans="2:65" s="11" customFormat="1">
      <c r="B169" s="142"/>
      <c r="D169" s="143" t="s">
        <v>165</v>
      </c>
      <c r="E169" s="144" t="s">
        <v>1</v>
      </c>
      <c r="F169" s="145" t="s">
        <v>3099</v>
      </c>
      <c r="H169" s="146">
        <v>44.25</v>
      </c>
      <c r="I169" s="147"/>
      <c r="L169" s="142"/>
      <c r="M169" s="148"/>
      <c r="T169" s="149"/>
      <c r="AT169" s="144" t="s">
        <v>165</v>
      </c>
      <c r="AU169" s="144" t="s">
        <v>84</v>
      </c>
      <c r="AV169" s="11" t="s">
        <v>84</v>
      </c>
      <c r="AW169" s="11" t="s">
        <v>32</v>
      </c>
      <c r="AX169" s="11" t="s">
        <v>76</v>
      </c>
      <c r="AY169" s="144" t="s">
        <v>158</v>
      </c>
    </row>
    <row r="170" spans="2:65" s="1" customFormat="1" ht="16.5" customHeight="1">
      <c r="B170" s="128"/>
      <c r="C170" s="166" t="s">
        <v>8</v>
      </c>
      <c r="D170" s="166" t="s">
        <v>544</v>
      </c>
      <c r="E170" s="167" t="s">
        <v>1465</v>
      </c>
      <c r="F170" s="168" t="s">
        <v>1466</v>
      </c>
      <c r="G170" s="169" t="s">
        <v>248</v>
      </c>
      <c r="H170" s="170">
        <v>99.38</v>
      </c>
      <c r="I170" s="171"/>
      <c r="J170" s="172">
        <f>ROUND(I170*H170,2)</f>
        <v>0</v>
      </c>
      <c r="K170" s="168" t="s">
        <v>225</v>
      </c>
      <c r="L170" s="173"/>
      <c r="M170" s="174" t="s">
        <v>1</v>
      </c>
      <c r="N170" s="175" t="s">
        <v>41</v>
      </c>
      <c r="P170" s="138">
        <f>O170*H170</f>
        <v>0</v>
      </c>
      <c r="Q170" s="138">
        <v>1</v>
      </c>
      <c r="R170" s="138">
        <f>Q170*H170</f>
        <v>99.38</v>
      </c>
      <c r="S170" s="138">
        <v>0</v>
      </c>
      <c r="T170" s="139">
        <f>S170*H170</f>
        <v>0</v>
      </c>
      <c r="AR170" s="140" t="s">
        <v>188</v>
      </c>
      <c r="AT170" s="140" t="s">
        <v>544</v>
      </c>
      <c r="AU170" s="140" t="s">
        <v>84</v>
      </c>
      <c r="AY170" s="15" t="s">
        <v>158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80</v>
      </c>
      <c r="BK170" s="141">
        <f>ROUND(I170*H170,2)</f>
        <v>0</v>
      </c>
      <c r="BL170" s="15" t="s">
        <v>163</v>
      </c>
      <c r="BM170" s="140" t="s">
        <v>3100</v>
      </c>
    </row>
    <row r="171" spans="2:65" s="11" customFormat="1">
      <c r="B171" s="142"/>
      <c r="D171" s="143" t="s">
        <v>165</v>
      </c>
      <c r="F171" s="145" t="s">
        <v>3101</v>
      </c>
      <c r="H171" s="146">
        <v>99.38</v>
      </c>
      <c r="I171" s="147"/>
      <c r="L171" s="142"/>
      <c r="M171" s="148"/>
      <c r="T171" s="149"/>
      <c r="AT171" s="144" t="s">
        <v>165</v>
      </c>
      <c r="AU171" s="144" t="s">
        <v>84</v>
      </c>
      <c r="AV171" s="11" t="s">
        <v>84</v>
      </c>
      <c r="AW171" s="11" t="s">
        <v>3</v>
      </c>
      <c r="AX171" s="11" t="s">
        <v>80</v>
      </c>
      <c r="AY171" s="144" t="s">
        <v>158</v>
      </c>
    </row>
    <row r="172" spans="2:65" s="1" customFormat="1" ht="24.2" customHeight="1">
      <c r="B172" s="128"/>
      <c r="C172" s="129" t="s">
        <v>278</v>
      </c>
      <c r="D172" s="129" t="s">
        <v>159</v>
      </c>
      <c r="E172" s="130" t="s">
        <v>3102</v>
      </c>
      <c r="F172" s="131" t="s">
        <v>3103</v>
      </c>
      <c r="G172" s="132" t="s">
        <v>256</v>
      </c>
      <c r="H172" s="133">
        <v>670</v>
      </c>
      <c r="I172" s="134"/>
      <c r="J172" s="135">
        <f>ROUND(I172*H172,2)</f>
        <v>0</v>
      </c>
      <c r="K172" s="131" t="s">
        <v>225</v>
      </c>
      <c r="L172" s="30"/>
      <c r="M172" s="136" t="s">
        <v>1</v>
      </c>
      <c r="N172" s="137" t="s">
        <v>41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163</v>
      </c>
      <c r="AT172" s="140" t="s">
        <v>159</v>
      </c>
      <c r="AU172" s="140" t="s">
        <v>84</v>
      </c>
      <c r="AY172" s="15" t="s">
        <v>158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5" t="s">
        <v>80</v>
      </c>
      <c r="BK172" s="141">
        <f>ROUND(I172*H172,2)</f>
        <v>0</v>
      </c>
      <c r="BL172" s="15" t="s">
        <v>163</v>
      </c>
      <c r="BM172" s="140" t="s">
        <v>3104</v>
      </c>
    </row>
    <row r="173" spans="2:65" s="11" customFormat="1">
      <c r="B173" s="142"/>
      <c r="D173" s="143" t="s">
        <v>165</v>
      </c>
      <c r="E173" s="144" t="s">
        <v>1</v>
      </c>
      <c r="F173" s="145" t="s">
        <v>3105</v>
      </c>
      <c r="H173" s="146">
        <v>670</v>
      </c>
      <c r="I173" s="147"/>
      <c r="L173" s="142"/>
      <c r="M173" s="148"/>
      <c r="T173" s="149"/>
      <c r="AT173" s="144" t="s">
        <v>165</v>
      </c>
      <c r="AU173" s="144" t="s">
        <v>84</v>
      </c>
      <c r="AV173" s="11" t="s">
        <v>84</v>
      </c>
      <c r="AW173" s="11" t="s">
        <v>32</v>
      </c>
      <c r="AX173" s="11" t="s">
        <v>80</v>
      </c>
      <c r="AY173" s="144" t="s">
        <v>158</v>
      </c>
    </row>
    <row r="174" spans="2:65" s="1" customFormat="1" ht="16.5" customHeight="1">
      <c r="B174" s="128"/>
      <c r="C174" s="166" t="s">
        <v>284</v>
      </c>
      <c r="D174" s="166" t="s">
        <v>544</v>
      </c>
      <c r="E174" s="167" t="s">
        <v>3106</v>
      </c>
      <c r="F174" s="168" t="s">
        <v>3107</v>
      </c>
      <c r="G174" s="169" t="s">
        <v>1261</v>
      </c>
      <c r="H174" s="170">
        <v>10.050000000000001</v>
      </c>
      <c r="I174" s="171"/>
      <c r="J174" s="172">
        <f>ROUND(I174*H174,2)</f>
        <v>0</v>
      </c>
      <c r="K174" s="168" t="s">
        <v>225</v>
      </c>
      <c r="L174" s="173"/>
      <c r="M174" s="174" t="s">
        <v>1</v>
      </c>
      <c r="N174" s="175" t="s">
        <v>41</v>
      </c>
      <c r="P174" s="138">
        <f>O174*H174</f>
        <v>0</v>
      </c>
      <c r="Q174" s="138">
        <v>1E-3</v>
      </c>
      <c r="R174" s="138">
        <f>Q174*H174</f>
        <v>1.0050000000000002E-2</v>
      </c>
      <c r="S174" s="138">
        <v>0</v>
      </c>
      <c r="T174" s="139">
        <f>S174*H174</f>
        <v>0</v>
      </c>
      <c r="AR174" s="140" t="s">
        <v>188</v>
      </c>
      <c r="AT174" s="140" t="s">
        <v>544</v>
      </c>
      <c r="AU174" s="140" t="s">
        <v>84</v>
      </c>
      <c r="AY174" s="15" t="s">
        <v>158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80</v>
      </c>
      <c r="BK174" s="141">
        <f>ROUND(I174*H174,2)</f>
        <v>0</v>
      </c>
      <c r="BL174" s="15" t="s">
        <v>163</v>
      </c>
      <c r="BM174" s="140" t="s">
        <v>3108</v>
      </c>
    </row>
    <row r="175" spans="2:65" s="11" customFormat="1">
      <c r="B175" s="142"/>
      <c r="D175" s="143" t="s">
        <v>165</v>
      </c>
      <c r="F175" s="145" t="s">
        <v>3109</v>
      </c>
      <c r="H175" s="146">
        <v>10.050000000000001</v>
      </c>
      <c r="I175" s="147"/>
      <c r="L175" s="142"/>
      <c r="M175" s="148"/>
      <c r="T175" s="149"/>
      <c r="AT175" s="144" t="s">
        <v>165</v>
      </c>
      <c r="AU175" s="144" t="s">
        <v>84</v>
      </c>
      <c r="AV175" s="11" t="s">
        <v>84</v>
      </c>
      <c r="AW175" s="11" t="s">
        <v>3</v>
      </c>
      <c r="AX175" s="11" t="s">
        <v>80</v>
      </c>
      <c r="AY175" s="144" t="s">
        <v>158</v>
      </c>
    </row>
    <row r="176" spans="2:65" s="1" customFormat="1" ht="24.2" customHeight="1">
      <c r="B176" s="128"/>
      <c r="C176" s="129" t="s">
        <v>290</v>
      </c>
      <c r="D176" s="129" t="s">
        <v>159</v>
      </c>
      <c r="E176" s="130" t="s">
        <v>3110</v>
      </c>
      <c r="F176" s="131" t="s">
        <v>3111</v>
      </c>
      <c r="G176" s="132" t="s">
        <v>256</v>
      </c>
      <c r="H176" s="133">
        <v>670</v>
      </c>
      <c r="I176" s="134"/>
      <c r="J176" s="135">
        <f>ROUND(I176*H176,2)</f>
        <v>0</v>
      </c>
      <c r="K176" s="131" t="s">
        <v>225</v>
      </c>
      <c r="L176" s="30"/>
      <c r="M176" s="136" t="s">
        <v>1</v>
      </c>
      <c r="N176" s="137" t="s">
        <v>41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163</v>
      </c>
      <c r="AT176" s="140" t="s">
        <v>159</v>
      </c>
      <c r="AU176" s="140" t="s">
        <v>84</v>
      </c>
      <c r="AY176" s="15" t="s">
        <v>158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5" t="s">
        <v>80</v>
      </c>
      <c r="BK176" s="141">
        <f>ROUND(I176*H176,2)</f>
        <v>0</v>
      </c>
      <c r="BL176" s="15" t="s">
        <v>163</v>
      </c>
      <c r="BM176" s="140" t="s">
        <v>3112</v>
      </c>
    </row>
    <row r="177" spans="2:65" s="11" customFormat="1">
      <c r="B177" s="142"/>
      <c r="D177" s="143" t="s">
        <v>165</v>
      </c>
      <c r="E177" s="144" t="s">
        <v>1</v>
      </c>
      <c r="F177" s="145" t="s">
        <v>3105</v>
      </c>
      <c r="H177" s="146">
        <v>670</v>
      </c>
      <c r="I177" s="147"/>
      <c r="L177" s="142"/>
      <c r="M177" s="148"/>
      <c r="T177" s="149"/>
      <c r="AT177" s="144" t="s">
        <v>165</v>
      </c>
      <c r="AU177" s="144" t="s">
        <v>84</v>
      </c>
      <c r="AV177" s="11" t="s">
        <v>84</v>
      </c>
      <c r="AW177" s="11" t="s">
        <v>32</v>
      </c>
      <c r="AX177" s="11" t="s">
        <v>80</v>
      </c>
      <c r="AY177" s="144" t="s">
        <v>158</v>
      </c>
    </row>
    <row r="178" spans="2:65" s="1" customFormat="1" ht="24.2" customHeight="1">
      <c r="B178" s="128"/>
      <c r="C178" s="129" t="s">
        <v>294</v>
      </c>
      <c r="D178" s="129" t="s">
        <v>159</v>
      </c>
      <c r="E178" s="130" t="s">
        <v>254</v>
      </c>
      <c r="F178" s="131" t="s">
        <v>255</v>
      </c>
      <c r="G178" s="132" t="s">
        <v>256</v>
      </c>
      <c r="H178" s="133">
        <v>445.1</v>
      </c>
      <c r="I178" s="134"/>
      <c r="J178" s="135">
        <f>ROUND(I178*H178,2)</f>
        <v>0</v>
      </c>
      <c r="K178" s="131" t="s">
        <v>225</v>
      </c>
      <c r="L178" s="30"/>
      <c r="M178" s="136" t="s">
        <v>1</v>
      </c>
      <c r="N178" s="137" t="s">
        <v>41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163</v>
      </c>
      <c r="AT178" s="140" t="s">
        <v>159</v>
      </c>
      <c r="AU178" s="140" t="s">
        <v>84</v>
      </c>
      <c r="AY178" s="15" t="s">
        <v>158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80</v>
      </c>
      <c r="BK178" s="141">
        <f>ROUND(I178*H178,2)</f>
        <v>0</v>
      </c>
      <c r="BL178" s="15" t="s">
        <v>163</v>
      </c>
      <c r="BM178" s="140" t="s">
        <v>3113</v>
      </c>
    </row>
    <row r="179" spans="2:65" s="11" customFormat="1">
      <c r="B179" s="142"/>
      <c r="D179" s="143" t="s">
        <v>165</v>
      </c>
      <c r="E179" s="144" t="s">
        <v>1</v>
      </c>
      <c r="F179" s="145" t="s">
        <v>3114</v>
      </c>
      <c r="H179" s="146">
        <v>103</v>
      </c>
      <c r="I179" s="147"/>
      <c r="L179" s="142"/>
      <c r="M179" s="148"/>
      <c r="T179" s="149"/>
      <c r="AT179" s="144" t="s">
        <v>165</v>
      </c>
      <c r="AU179" s="144" t="s">
        <v>84</v>
      </c>
      <c r="AV179" s="11" t="s">
        <v>84</v>
      </c>
      <c r="AW179" s="11" t="s">
        <v>32</v>
      </c>
      <c r="AX179" s="11" t="s">
        <v>76</v>
      </c>
      <c r="AY179" s="144" t="s">
        <v>158</v>
      </c>
    </row>
    <row r="180" spans="2:65" s="11" customFormat="1">
      <c r="B180" s="142"/>
      <c r="D180" s="143" t="s">
        <v>165</v>
      </c>
      <c r="E180" s="144" t="s">
        <v>1</v>
      </c>
      <c r="F180" s="145" t="s">
        <v>3115</v>
      </c>
      <c r="H180" s="146">
        <v>273.10000000000002</v>
      </c>
      <c r="I180" s="147"/>
      <c r="L180" s="142"/>
      <c r="M180" s="148"/>
      <c r="T180" s="149"/>
      <c r="AT180" s="144" t="s">
        <v>165</v>
      </c>
      <c r="AU180" s="144" t="s">
        <v>84</v>
      </c>
      <c r="AV180" s="11" t="s">
        <v>84</v>
      </c>
      <c r="AW180" s="11" t="s">
        <v>32</v>
      </c>
      <c r="AX180" s="11" t="s">
        <v>76</v>
      </c>
      <c r="AY180" s="144" t="s">
        <v>158</v>
      </c>
    </row>
    <row r="181" spans="2:65" s="11" customFormat="1">
      <c r="B181" s="142"/>
      <c r="D181" s="143" t="s">
        <v>165</v>
      </c>
      <c r="E181" s="144" t="s">
        <v>1</v>
      </c>
      <c r="F181" s="145" t="s">
        <v>3116</v>
      </c>
      <c r="H181" s="146">
        <v>5.82</v>
      </c>
      <c r="I181" s="147"/>
      <c r="L181" s="142"/>
      <c r="M181" s="148"/>
      <c r="T181" s="149"/>
      <c r="AT181" s="144" t="s">
        <v>165</v>
      </c>
      <c r="AU181" s="144" t="s">
        <v>84</v>
      </c>
      <c r="AV181" s="11" t="s">
        <v>84</v>
      </c>
      <c r="AW181" s="11" t="s">
        <v>32</v>
      </c>
      <c r="AX181" s="11" t="s">
        <v>76</v>
      </c>
      <c r="AY181" s="144" t="s">
        <v>158</v>
      </c>
    </row>
    <row r="182" spans="2:65" s="11" customFormat="1">
      <c r="B182" s="142"/>
      <c r="D182" s="143" t="s">
        <v>165</v>
      </c>
      <c r="E182" s="144" t="s">
        <v>1</v>
      </c>
      <c r="F182" s="145" t="s">
        <v>3117</v>
      </c>
      <c r="H182" s="146">
        <v>63.18</v>
      </c>
      <c r="I182" s="147"/>
      <c r="L182" s="142"/>
      <c r="M182" s="148"/>
      <c r="T182" s="149"/>
      <c r="AT182" s="144" t="s">
        <v>165</v>
      </c>
      <c r="AU182" s="144" t="s">
        <v>84</v>
      </c>
      <c r="AV182" s="11" t="s">
        <v>84</v>
      </c>
      <c r="AW182" s="11" t="s">
        <v>32</v>
      </c>
      <c r="AX182" s="11" t="s">
        <v>76</v>
      </c>
      <c r="AY182" s="144" t="s">
        <v>158</v>
      </c>
    </row>
    <row r="183" spans="2:65" s="1" customFormat="1" ht="24.2" customHeight="1">
      <c r="B183" s="128"/>
      <c r="C183" s="129" t="s">
        <v>300</v>
      </c>
      <c r="D183" s="129" t="s">
        <v>159</v>
      </c>
      <c r="E183" s="130" t="s">
        <v>254</v>
      </c>
      <c r="F183" s="131" t="s">
        <v>255</v>
      </c>
      <c r="G183" s="132" t="s">
        <v>256</v>
      </c>
      <c r="H183" s="133">
        <v>55</v>
      </c>
      <c r="I183" s="134"/>
      <c r="J183" s="135">
        <f>ROUND(I183*H183,2)</f>
        <v>0</v>
      </c>
      <c r="K183" s="131" t="s">
        <v>225</v>
      </c>
      <c r="L183" s="30"/>
      <c r="M183" s="136" t="s">
        <v>1</v>
      </c>
      <c r="N183" s="137" t="s">
        <v>41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163</v>
      </c>
      <c r="AT183" s="140" t="s">
        <v>159</v>
      </c>
      <c r="AU183" s="140" t="s">
        <v>84</v>
      </c>
      <c r="AY183" s="15" t="s">
        <v>158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5" t="s">
        <v>80</v>
      </c>
      <c r="BK183" s="141">
        <f>ROUND(I183*H183,2)</f>
        <v>0</v>
      </c>
      <c r="BL183" s="15" t="s">
        <v>163</v>
      </c>
      <c r="BM183" s="140" t="s">
        <v>3118</v>
      </c>
    </row>
    <row r="184" spans="2:65" s="11" customFormat="1">
      <c r="B184" s="142"/>
      <c r="D184" s="143" t="s">
        <v>165</v>
      </c>
      <c r="E184" s="144" t="s">
        <v>1</v>
      </c>
      <c r="F184" s="145" t="s">
        <v>3119</v>
      </c>
      <c r="H184" s="146">
        <v>55</v>
      </c>
      <c r="I184" s="147"/>
      <c r="L184" s="142"/>
      <c r="M184" s="148"/>
      <c r="T184" s="149"/>
      <c r="AT184" s="144" t="s">
        <v>165</v>
      </c>
      <c r="AU184" s="144" t="s">
        <v>84</v>
      </c>
      <c r="AV184" s="11" t="s">
        <v>84</v>
      </c>
      <c r="AW184" s="11" t="s">
        <v>32</v>
      </c>
      <c r="AX184" s="11" t="s">
        <v>80</v>
      </c>
      <c r="AY184" s="144" t="s">
        <v>158</v>
      </c>
    </row>
    <row r="185" spans="2:65" s="1" customFormat="1" ht="24.2" customHeight="1">
      <c r="B185" s="128"/>
      <c r="C185" s="129" t="s">
        <v>305</v>
      </c>
      <c r="D185" s="129" t="s">
        <v>159</v>
      </c>
      <c r="E185" s="130" t="s">
        <v>3120</v>
      </c>
      <c r="F185" s="131" t="s">
        <v>3121</v>
      </c>
      <c r="G185" s="132" t="s">
        <v>256</v>
      </c>
      <c r="H185" s="133">
        <v>670</v>
      </c>
      <c r="I185" s="134"/>
      <c r="J185" s="135">
        <f>ROUND(I185*H185,2)</f>
        <v>0</v>
      </c>
      <c r="K185" s="131" t="s">
        <v>225</v>
      </c>
      <c r="L185" s="30"/>
      <c r="M185" s="136" t="s">
        <v>1</v>
      </c>
      <c r="N185" s="137" t="s">
        <v>41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163</v>
      </c>
      <c r="AT185" s="140" t="s">
        <v>159</v>
      </c>
      <c r="AU185" s="140" t="s">
        <v>84</v>
      </c>
      <c r="AY185" s="15" t="s">
        <v>158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80</v>
      </c>
      <c r="BK185" s="141">
        <f>ROUND(I185*H185,2)</f>
        <v>0</v>
      </c>
      <c r="BL185" s="15" t="s">
        <v>163</v>
      </c>
      <c r="BM185" s="140" t="s">
        <v>3122</v>
      </c>
    </row>
    <row r="186" spans="2:65" s="11" customFormat="1">
      <c r="B186" s="142"/>
      <c r="D186" s="143" t="s">
        <v>165</v>
      </c>
      <c r="E186" s="144" t="s">
        <v>1</v>
      </c>
      <c r="F186" s="145" t="s">
        <v>3105</v>
      </c>
      <c r="H186" s="146">
        <v>670</v>
      </c>
      <c r="I186" s="147"/>
      <c r="L186" s="142"/>
      <c r="M186" s="148"/>
      <c r="T186" s="149"/>
      <c r="AT186" s="144" t="s">
        <v>165</v>
      </c>
      <c r="AU186" s="144" t="s">
        <v>84</v>
      </c>
      <c r="AV186" s="11" t="s">
        <v>84</v>
      </c>
      <c r="AW186" s="11" t="s">
        <v>32</v>
      </c>
      <c r="AX186" s="11" t="s">
        <v>80</v>
      </c>
      <c r="AY186" s="144" t="s">
        <v>158</v>
      </c>
    </row>
    <row r="187" spans="2:65" s="1" customFormat="1" ht="16.5" customHeight="1">
      <c r="B187" s="128"/>
      <c r="C187" s="166" t="s">
        <v>310</v>
      </c>
      <c r="D187" s="166" t="s">
        <v>544</v>
      </c>
      <c r="E187" s="167" t="s">
        <v>3123</v>
      </c>
      <c r="F187" s="168" t="s">
        <v>3124</v>
      </c>
      <c r="G187" s="169" t="s">
        <v>224</v>
      </c>
      <c r="H187" s="170">
        <v>100.5</v>
      </c>
      <c r="I187" s="171"/>
      <c r="J187" s="172">
        <f>ROUND(I187*H187,2)</f>
        <v>0</v>
      </c>
      <c r="K187" s="168" t="s">
        <v>225</v>
      </c>
      <c r="L187" s="173"/>
      <c r="M187" s="174" t="s">
        <v>1</v>
      </c>
      <c r="N187" s="175" t="s">
        <v>41</v>
      </c>
      <c r="P187" s="138">
        <f>O187*H187</f>
        <v>0</v>
      </c>
      <c r="Q187" s="138">
        <v>0.22</v>
      </c>
      <c r="R187" s="138">
        <f>Q187*H187</f>
        <v>22.11</v>
      </c>
      <c r="S187" s="138">
        <v>0</v>
      </c>
      <c r="T187" s="139">
        <f>S187*H187</f>
        <v>0</v>
      </c>
      <c r="AR187" s="140" t="s">
        <v>188</v>
      </c>
      <c r="AT187" s="140" t="s">
        <v>544</v>
      </c>
      <c r="AU187" s="140" t="s">
        <v>84</v>
      </c>
      <c r="AY187" s="15" t="s">
        <v>158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5" t="s">
        <v>80</v>
      </c>
      <c r="BK187" s="141">
        <f>ROUND(I187*H187,2)</f>
        <v>0</v>
      </c>
      <c r="BL187" s="15" t="s">
        <v>163</v>
      </c>
      <c r="BM187" s="140" t="s">
        <v>3125</v>
      </c>
    </row>
    <row r="188" spans="2:65" s="11" customFormat="1">
      <c r="B188" s="142"/>
      <c r="D188" s="143" t="s">
        <v>165</v>
      </c>
      <c r="F188" s="145" t="s">
        <v>3126</v>
      </c>
      <c r="H188" s="146">
        <v>100.5</v>
      </c>
      <c r="I188" s="147"/>
      <c r="L188" s="142"/>
      <c r="M188" s="148"/>
      <c r="T188" s="149"/>
      <c r="AT188" s="144" t="s">
        <v>165</v>
      </c>
      <c r="AU188" s="144" t="s">
        <v>84</v>
      </c>
      <c r="AV188" s="11" t="s">
        <v>84</v>
      </c>
      <c r="AW188" s="11" t="s">
        <v>3</v>
      </c>
      <c r="AX188" s="11" t="s">
        <v>80</v>
      </c>
      <c r="AY188" s="144" t="s">
        <v>158</v>
      </c>
    </row>
    <row r="189" spans="2:65" s="10" customFormat="1" ht="22.9" customHeight="1">
      <c r="B189" s="118"/>
      <c r="D189" s="119" t="s">
        <v>75</v>
      </c>
      <c r="E189" s="164" t="s">
        <v>84</v>
      </c>
      <c r="F189" s="164" t="s">
        <v>260</v>
      </c>
      <c r="I189" s="121"/>
      <c r="J189" s="165">
        <f>BK189</f>
        <v>0</v>
      </c>
      <c r="L189" s="118"/>
      <c r="M189" s="123"/>
      <c r="P189" s="124">
        <f>SUM(P190:P198)</f>
        <v>0</v>
      </c>
      <c r="R189" s="124">
        <f>SUM(R190:R198)</f>
        <v>16.679271600000003</v>
      </c>
      <c r="T189" s="125">
        <f>SUM(T190:T198)</f>
        <v>0</v>
      </c>
      <c r="AR189" s="119" t="s">
        <v>80</v>
      </c>
      <c r="AT189" s="126" t="s">
        <v>75</v>
      </c>
      <c r="AU189" s="126" t="s">
        <v>80</v>
      </c>
      <c r="AY189" s="119" t="s">
        <v>158</v>
      </c>
      <c r="BK189" s="127">
        <f>SUM(BK190:BK198)</f>
        <v>0</v>
      </c>
    </row>
    <row r="190" spans="2:65" s="1" customFormat="1" ht="37.9" customHeight="1">
      <c r="B190" s="128"/>
      <c r="C190" s="129" t="s">
        <v>109</v>
      </c>
      <c r="D190" s="129" t="s">
        <v>159</v>
      </c>
      <c r="E190" s="130" t="s">
        <v>3127</v>
      </c>
      <c r="F190" s="131" t="s">
        <v>3128</v>
      </c>
      <c r="G190" s="132" t="s">
        <v>352</v>
      </c>
      <c r="H190" s="133">
        <v>73.040000000000006</v>
      </c>
      <c r="I190" s="134"/>
      <c r="J190" s="135">
        <f>ROUND(I190*H190,2)</f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>O190*H190</f>
        <v>0</v>
      </c>
      <c r="Q190" s="138">
        <v>0.20469000000000001</v>
      </c>
      <c r="R190" s="138">
        <f>Q190*H190</f>
        <v>14.950557600000002</v>
      </c>
      <c r="S190" s="138">
        <v>0</v>
      </c>
      <c r="T190" s="139">
        <f>S190*H190</f>
        <v>0</v>
      </c>
      <c r="AR190" s="140" t="s">
        <v>163</v>
      </c>
      <c r="AT190" s="140" t="s">
        <v>159</v>
      </c>
      <c r="AU190" s="140" t="s">
        <v>84</v>
      </c>
      <c r="AY190" s="15" t="s">
        <v>158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80</v>
      </c>
      <c r="BK190" s="141">
        <f>ROUND(I190*H190,2)</f>
        <v>0</v>
      </c>
      <c r="BL190" s="15" t="s">
        <v>163</v>
      </c>
      <c r="BM190" s="140" t="s">
        <v>3129</v>
      </c>
    </row>
    <row r="191" spans="2:65" s="11" customFormat="1">
      <c r="B191" s="142"/>
      <c r="D191" s="143" t="s">
        <v>165</v>
      </c>
      <c r="E191" s="144" t="s">
        <v>1</v>
      </c>
      <c r="F191" s="145" t="s">
        <v>3130</v>
      </c>
      <c r="H191" s="146">
        <v>73.040000000000006</v>
      </c>
      <c r="I191" s="147"/>
      <c r="L191" s="142"/>
      <c r="M191" s="148"/>
      <c r="T191" s="149"/>
      <c r="AT191" s="144" t="s">
        <v>165</v>
      </c>
      <c r="AU191" s="144" t="s">
        <v>84</v>
      </c>
      <c r="AV191" s="11" t="s">
        <v>84</v>
      </c>
      <c r="AW191" s="11" t="s">
        <v>32</v>
      </c>
      <c r="AX191" s="11" t="s">
        <v>80</v>
      </c>
      <c r="AY191" s="144" t="s">
        <v>158</v>
      </c>
    </row>
    <row r="192" spans="2:65" s="1" customFormat="1" ht="24.2" customHeight="1">
      <c r="B192" s="128"/>
      <c r="C192" s="129" t="s">
        <v>7</v>
      </c>
      <c r="D192" s="129" t="s">
        <v>159</v>
      </c>
      <c r="E192" s="130" t="s">
        <v>3131</v>
      </c>
      <c r="F192" s="131" t="s">
        <v>3132</v>
      </c>
      <c r="G192" s="132" t="s">
        <v>224</v>
      </c>
      <c r="H192" s="133">
        <v>0.78</v>
      </c>
      <c r="I192" s="134"/>
      <c r="J192" s="135">
        <f>ROUND(I192*H192,2)</f>
        <v>0</v>
      </c>
      <c r="K192" s="131" t="s">
        <v>225</v>
      </c>
      <c r="L192" s="30"/>
      <c r="M192" s="136" t="s">
        <v>1</v>
      </c>
      <c r="N192" s="137" t="s">
        <v>41</v>
      </c>
      <c r="P192" s="138">
        <f>O192*H192</f>
        <v>0</v>
      </c>
      <c r="Q192" s="138">
        <v>2.16</v>
      </c>
      <c r="R192" s="138">
        <f>Q192*H192</f>
        <v>1.6848000000000001</v>
      </c>
      <c r="S192" s="138">
        <v>0</v>
      </c>
      <c r="T192" s="139">
        <f>S192*H192</f>
        <v>0</v>
      </c>
      <c r="AR192" s="140" t="s">
        <v>163</v>
      </c>
      <c r="AT192" s="140" t="s">
        <v>159</v>
      </c>
      <c r="AU192" s="140" t="s">
        <v>84</v>
      </c>
      <c r="AY192" s="15" t="s">
        <v>158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5" t="s">
        <v>80</v>
      </c>
      <c r="BK192" s="141">
        <f>ROUND(I192*H192,2)</f>
        <v>0</v>
      </c>
      <c r="BL192" s="15" t="s">
        <v>163</v>
      </c>
      <c r="BM192" s="140" t="s">
        <v>3133</v>
      </c>
    </row>
    <row r="193" spans="2:65" s="11" customFormat="1">
      <c r="B193" s="142"/>
      <c r="D193" s="143" t="s">
        <v>165</v>
      </c>
      <c r="E193" s="144" t="s">
        <v>1</v>
      </c>
      <c r="F193" s="145" t="s">
        <v>3134</v>
      </c>
      <c r="H193" s="146">
        <v>0.78</v>
      </c>
      <c r="I193" s="147"/>
      <c r="L193" s="142"/>
      <c r="M193" s="148"/>
      <c r="T193" s="149"/>
      <c r="AT193" s="144" t="s">
        <v>165</v>
      </c>
      <c r="AU193" s="144" t="s">
        <v>84</v>
      </c>
      <c r="AV193" s="11" t="s">
        <v>84</v>
      </c>
      <c r="AW193" s="11" t="s">
        <v>32</v>
      </c>
      <c r="AX193" s="11" t="s">
        <v>80</v>
      </c>
      <c r="AY193" s="144" t="s">
        <v>158</v>
      </c>
    </row>
    <row r="194" spans="2:65" s="1" customFormat="1" ht="16.5" customHeight="1">
      <c r="B194" s="128"/>
      <c r="C194" s="129" t="s">
        <v>322</v>
      </c>
      <c r="D194" s="129" t="s">
        <v>159</v>
      </c>
      <c r="E194" s="130" t="s">
        <v>3135</v>
      </c>
      <c r="F194" s="131" t="s">
        <v>3136</v>
      </c>
      <c r="G194" s="132" t="s">
        <v>256</v>
      </c>
      <c r="H194" s="133">
        <v>7.8</v>
      </c>
      <c r="I194" s="134"/>
      <c r="J194" s="135">
        <f>ROUND(I194*H194,2)</f>
        <v>0</v>
      </c>
      <c r="K194" s="131" t="s">
        <v>225</v>
      </c>
      <c r="L194" s="30"/>
      <c r="M194" s="136" t="s">
        <v>1</v>
      </c>
      <c r="N194" s="137" t="s">
        <v>41</v>
      </c>
      <c r="P194" s="138">
        <f>O194*H194</f>
        <v>0</v>
      </c>
      <c r="Q194" s="138">
        <v>2.9399999999999999E-3</v>
      </c>
      <c r="R194" s="138">
        <f>Q194*H194</f>
        <v>2.2931999999999998E-2</v>
      </c>
      <c r="S194" s="138">
        <v>0</v>
      </c>
      <c r="T194" s="139">
        <f>S194*H194</f>
        <v>0</v>
      </c>
      <c r="AR194" s="140" t="s">
        <v>163</v>
      </c>
      <c r="AT194" s="140" t="s">
        <v>159</v>
      </c>
      <c r="AU194" s="140" t="s">
        <v>84</v>
      </c>
      <c r="AY194" s="15" t="s">
        <v>158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80</v>
      </c>
      <c r="BK194" s="141">
        <f>ROUND(I194*H194,2)</f>
        <v>0</v>
      </c>
      <c r="BL194" s="15" t="s">
        <v>163</v>
      </c>
      <c r="BM194" s="140" t="s">
        <v>3137</v>
      </c>
    </row>
    <row r="195" spans="2:65" s="11" customFormat="1">
      <c r="B195" s="142"/>
      <c r="D195" s="143" t="s">
        <v>165</v>
      </c>
      <c r="E195" s="144" t="s">
        <v>1</v>
      </c>
      <c r="F195" s="145" t="s">
        <v>3138</v>
      </c>
      <c r="H195" s="146">
        <v>7.8</v>
      </c>
      <c r="I195" s="147"/>
      <c r="L195" s="142"/>
      <c r="M195" s="148"/>
      <c r="T195" s="149"/>
      <c r="AT195" s="144" t="s">
        <v>165</v>
      </c>
      <c r="AU195" s="144" t="s">
        <v>84</v>
      </c>
      <c r="AV195" s="11" t="s">
        <v>84</v>
      </c>
      <c r="AW195" s="11" t="s">
        <v>32</v>
      </c>
      <c r="AX195" s="11" t="s">
        <v>80</v>
      </c>
      <c r="AY195" s="144" t="s">
        <v>158</v>
      </c>
    </row>
    <row r="196" spans="2:65" s="1" customFormat="1" ht="16.5" customHeight="1">
      <c r="B196" s="128"/>
      <c r="C196" s="129" t="s">
        <v>327</v>
      </c>
      <c r="D196" s="129" t="s">
        <v>159</v>
      </c>
      <c r="E196" s="130" t="s">
        <v>285</v>
      </c>
      <c r="F196" s="131" t="s">
        <v>286</v>
      </c>
      <c r="G196" s="132" t="s">
        <v>256</v>
      </c>
      <c r="H196" s="133">
        <v>7.8</v>
      </c>
      <c r="I196" s="134"/>
      <c r="J196" s="135">
        <f>ROUND(I196*H196,2)</f>
        <v>0</v>
      </c>
      <c r="K196" s="131" t="s">
        <v>225</v>
      </c>
      <c r="L196" s="30"/>
      <c r="M196" s="136" t="s">
        <v>1</v>
      </c>
      <c r="N196" s="137" t="s">
        <v>41</v>
      </c>
      <c r="P196" s="138">
        <f>O196*H196</f>
        <v>0</v>
      </c>
      <c r="Q196" s="138">
        <v>2.6900000000000001E-3</v>
      </c>
      <c r="R196" s="138">
        <f>Q196*H196</f>
        <v>2.0982000000000001E-2</v>
      </c>
      <c r="S196" s="138">
        <v>0</v>
      </c>
      <c r="T196" s="139">
        <f>S196*H196</f>
        <v>0</v>
      </c>
      <c r="AR196" s="140" t="s">
        <v>163</v>
      </c>
      <c r="AT196" s="140" t="s">
        <v>159</v>
      </c>
      <c r="AU196" s="140" t="s">
        <v>84</v>
      </c>
      <c r="AY196" s="15" t="s">
        <v>158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80</v>
      </c>
      <c r="BK196" s="141">
        <f>ROUND(I196*H196,2)</f>
        <v>0</v>
      </c>
      <c r="BL196" s="15" t="s">
        <v>163</v>
      </c>
      <c r="BM196" s="140" t="s">
        <v>3139</v>
      </c>
    </row>
    <row r="197" spans="2:65" s="11" customFormat="1">
      <c r="B197" s="142"/>
      <c r="D197" s="143" t="s">
        <v>165</v>
      </c>
      <c r="E197" s="144" t="s">
        <v>1</v>
      </c>
      <c r="F197" s="145" t="s">
        <v>3138</v>
      </c>
      <c r="H197" s="146">
        <v>7.8</v>
      </c>
      <c r="I197" s="147"/>
      <c r="L197" s="142"/>
      <c r="M197" s="148"/>
      <c r="T197" s="149"/>
      <c r="AT197" s="144" t="s">
        <v>165</v>
      </c>
      <c r="AU197" s="144" t="s">
        <v>84</v>
      </c>
      <c r="AV197" s="11" t="s">
        <v>84</v>
      </c>
      <c r="AW197" s="11" t="s">
        <v>32</v>
      </c>
      <c r="AX197" s="11" t="s">
        <v>80</v>
      </c>
      <c r="AY197" s="144" t="s">
        <v>158</v>
      </c>
    </row>
    <row r="198" spans="2:65" s="1" customFormat="1" ht="16.5" customHeight="1">
      <c r="B198" s="128"/>
      <c r="C198" s="129" t="s">
        <v>331</v>
      </c>
      <c r="D198" s="129" t="s">
        <v>159</v>
      </c>
      <c r="E198" s="130" t="s">
        <v>291</v>
      </c>
      <c r="F198" s="131" t="s">
        <v>292</v>
      </c>
      <c r="G198" s="132" t="s">
        <v>256</v>
      </c>
      <c r="H198" s="133">
        <v>7.8</v>
      </c>
      <c r="I198" s="134"/>
      <c r="J198" s="135">
        <f>ROUND(I198*H198,2)</f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163</v>
      </c>
      <c r="AT198" s="140" t="s">
        <v>159</v>
      </c>
      <c r="AU198" s="140" t="s">
        <v>84</v>
      </c>
      <c r="AY198" s="15" t="s">
        <v>158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5" t="s">
        <v>80</v>
      </c>
      <c r="BK198" s="141">
        <f>ROUND(I198*H198,2)</f>
        <v>0</v>
      </c>
      <c r="BL198" s="15" t="s">
        <v>163</v>
      </c>
      <c r="BM198" s="140" t="s">
        <v>3140</v>
      </c>
    </row>
    <row r="199" spans="2:65" s="10" customFormat="1" ht="22.9" customHeight="1">
      <c r="B199" s="118"/>
      <c r="D199" s="119" t="s">
        <v>75</v>
      </c>
      <c r="E199" s="164" t="s">
        <v>95</v>
      </c>
      <c r="F199" s="164" t="s">
        <v>299</v>
      </c>
      <c r="I199" s="121"/>
      <c r="J199" s="165">
        <f>BK199</f>
        <v>0</v>
      </c>
      <c r="L199" s="118"/>
      <c r="M199" s="123"/>
      <c r="P199" s="124">
        <f>SUM(P200:P203)</f>
        <v>0</v>
      </c>
      <c r="R199" s="124">
        <f>SUM(R200:R203)</f>
        <v>7.0959719999999997</v>
      </c>
      <c r="T199" s="125">
        <f>SUM(T200:T203)</f>
        <v>0</v>
      </c>
      <c r="AR199" s="119" t="s">
        <v>80</v>
      </c>
      <c r="AT199" s="126" t="s">
        <v>75</v>
      </c>
      <c r="AU199" s="126" t="s">
        <v>80</v>
      </c>
      <c r="AY199" s="119" t="s">
        <v>158</v>
      </c>
      <c r="BK199" s="127">
        <f>SUM(BK200:BK203)</f>
        <v>0</v>
      </c>
    </row>
    <row r="200" spans="2:65" s="1" customFormat="1" ht="33" customHeight="1">
      <c r="B200" s="128"/>
      <c r="C200" s="129" t="s">
        <v>336</v>
      </c>
      <c r="D200" s="129" t="s">
        <v>159</v>
      </c>
      <c r="E200" s="130" t="s">
        <v>3141</v>
      </c>
      <c r="F200" s="131" t="s">
        <v>3142</v>
      </c>
      <c r="G200" s="132" t="s">
        <v>256</v>
      </c>
      <c r="H200" s="133">
        <v>17.55</v>
      </c>
      <c r="I200" s="134"/>
      <c r="J200" s="135">
        <f>ROUND(I200*H200,2)</f>
        <v>0</v>
      </c>
      <c r="K200" s="131" t="s">
        <v>225</v>
      </c>
      <c r="L200" s="30"/>
      <c r="M200" s="136" t="s">
        <v>1</v>
      </c>
      <c r="N200" s="137" t="s">
        <v>41</v>
      </c>
      <c r="P200" s="138">
        <f>O200*H200</f>
        <v>0</v>
      </c>
      <c r="Q200" s="138">
        <v>0.35283999999999999</v>
      </c>
      <c r="R200" s="138">
        <f>Q200*H200</f>
        <v>6.192342</v>
      </c>
      <c r="S200" s="138">
        <v>0</v>
      </c>
      <c r="T200" s="139">
        <f>S200*H200</f>
        <v>0</v>
      </c>
      <c r="AR200" s="140" t="s">
        <v>163</v>
      </c>
      <c r="AT200" s="140" t="s">
        <v>159</v>
      </c>
      <c r="AU200" s="140" t="s">
        <v>84</v>
      </c>
      <c r="AY200" s="15" t="s">
        <v>158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5" t="s">
        <v>80</v>
      </c>
      <c r="BK200" s="141">
        <f>ROUND(I200*H200,2)</f>
        <v>0</v>
      </c>
      <c r="BL200" s="15" t="s">
        <v>163</v>
      </c>
      <c r="BM200" s="140" t="s">
        <v>3143</v>
      </c>
    </row>
    <row r="201" spans="2:65" s="11" customFormat="1">
      <c r="B201" s="142"/>
      <c r="D201" s="143" t="s">
        <v>165</v>
      </c>
      <c r="E201" s="144" t="s">
        <v>1</v>
      </c>
      <c r="F201" s="145" t="s">
        <v>3144</v>
      </c>
      <c r="H201" s="146">
        <v>17.55</v>
      </c>
      <c r="I201" s="147"/>
      <c r="L201" s="142"/>
      <c r="M201" s="148"/>
      <c r="T201" s="149"/>
      <c r="AT201" s="144" t="s">
        <v>165</v>
      </c>
      <c r="AU201" s="144" t="s">
        <v>84</v>
      </c>
      <c r="AV201" s="11" t="s">
        <v>84</v>
      </c>
      <c r="AW201" s="11" t="s">
        <v>32</v>
      </c>
      <c r="AX201" s="11" t="s">
        <v>80</v>
      </c>
      <c r="AY201" s="144" t="s">
        <v>158</v>
      </c>
    </row>
    <row r="202" spans="2:65" s="1" customFormat="1" ht="24.2" customHeight="1">
      <c r="B202" s="128"/>
      <c r="C202" s="129" t="s">
        <v>342</v>
      </c>
      <c r="D202" s="129" t="s">
        <v>159</v>
      </c>
      <c r="E202" s="130" t="s">
        <v>3145</v>
      </c>
      <c r="F202" s="131" t="s">
        <v>3146</v>
      </c>
      <c r="G202" s="132" t="s">
        <v>352</v>
      </c>
      <c r="H202" s="133">
        <v>19.5</v>
      </c>
      <c r="I202" s="134"/>
      <c r="J202" s="135">
        <f>ROUND(I202*H202,2)</f>
        <v>0</v>
      </c>
      <c r="K202" s="131" t="s">
        <v>225</v>
      </c>
      <c r="L202" s="30"/>
      <c r="M202" s="136" t="s">
        <v>1</v>
      </c>
      <c r="N202" s="137" t="s">
        <v>41</v>
      </c>
      <c r="P202" s="138">
        <f>O202*H202</f>
        <v>0</v>
      </c>
      <c r="Q202" s="138">
        <v>4.6339999999999999E-2</v>
      </c>
      <c r="R202" s="138">
        <f>Q202*H202</f>
        <v>0.90362999999999993</v>
      </c>
      <c r="S202" s="138">
        <v>0</v>
      </c>
      <c r="T202" s="139">
        <f>S202*H202</f>
        <v>0</v>
      </c>
      <c r="AR202" s="140" t="s">
        <v>163</v>
      </c>
      <c r="AT202" s="140" t="s">
        <v>159</v>
      </c>
      <c r="AU202" s="140" t="s">
        <v>84</v>
      </c>
      <c r="AY202" s="15" t="s">
        <v>158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5" t="s">
        <v>80</v>
      </c>
      <c r="BK202" s="141">
        <f>ROUND(I202*H202,2)</f>
        <v>0</v>
      </c>
      <c r="BL202" s="15" t="s">
        <v>163</v>
      </c>
      <c r="BM202" s="140" t="s">
        <v>3147</v>
      </c>
    </row>
    <row r="203" spans="2:65" s="11" customFormat="1">
      <c r="B203" s="142"/>
      <c r="D203" s="143" t="s">
        <v>165</v>
      </c>
      <c r="E203" s="144" t="s">
        <v>1</v>
      </c>
      <c r="F203" s="145" t="s">
        <v>3148</v>
      </c>
      <c r="H203" s="146">
        <v>19.5</v>
      </c>
      <c r="I203" s="147"/>
      <c r="L203" s="142"/>
      <c r="M203" s="148"/>
      <c r="T203" s="149"/>
      <c r="AT203" s="144" t="s">
        <v>165</v>
      </c>
      <c r="AU203" s="144" t="s">
        <v>84</v>
      </c>
      <c r="AV203" s="11" t="s">
        <v>84</v>
      </c>
      <c r="AW203" s="11" t="s">
        <v>32</v>
      </c>
      <c r="AX203" s="11" t="s">
        <v>80</v>
      </c>
      <c r="AY203" s="144" t="s">
        <v>158</v>
      </c>
    </row>
    <row r="204" spans="2:65" s="10" customFormat="1" ht="22.9" customHeight="1">
      <c r="B204" s="118"/>
      <c r="D204" s="119" t="s">
        <v>75</v>
      </c>
      <c r="E204" s="164" t="s">
        <v>163</v>
      </c>
      <c r="F204" s="164" t="s">
        <v>370</v>
      </c>
      <c r="I204" s="121"/>
      <c r="J204" s="165">
        <f>BK204</f>
        <v>0</v>
      </c>
      <c r="L204" s="118"/>
      <c r="M204" s="123"/>
      <c r="P204" s="124">
        <f>SUM(P205:P207)</f>
        <v>0</v>
      </c>
      <c r="R204" s="124">
        <f>SUM(R205:R207)</f>
        <v>0</v>
      </c>
      <c r="T204" s="125">
        <f>SUM(T205:T207)</f>
        <v>0</v>
      </c>
      <c r="AR204" s="119" t="s">
        <v>80</v>
      </c>
      <c r="AT204" s="126" t="s">
        <v>75</v>
      </c>
      <c r="AU204" s="126" t="s">
        <v>80</v>
      </c>
      <c r="AY204" s="119" t="s">
        <v>158</v>
      </c>
      <c r="BK204" s="127">
        <f>SUM(BK205:BK207)</f>
        <v>0</v>
      </c>
    </row>
    <row r="205" spans="2:65" s="1" customFormat="1" ht="16.5" customHeight="1">
      <c r="B205" s="128"/>
      <c r="C205" s="129" t="s">
        <v>349</v>
      </c>
      <c r="D205" s="129" t="s">
        <v>159</v>
      </c>
      <c r="E205" s="130" t="s">
        <v>3149</v>
      </c>
      <c r="F205" s="131" t="s">
        <v>3150</v>
      </c>
      <c r="G205" s="132" t="s">
        <v>224</v>
      </c>
      <c r="H205" s="133">
        <v>9.2100000000000009</v>
      </c>
      <c r="I205" s="134"/>
      <c r="J205" s="135">
        <f>ROUND(I205*H205,2)</f>
        <v>0</v>
      </c>
      <c r="K205" s="131" t="s">
        <v>225</v>
      </c>
      <c r="L205" s="30"/>
      <c r="M205" s="136" t="s">
        <v>1</v>
      </c>
      <c r="N205" s="137" t="s">
        <v>41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163</v>
      </c>
      <c r="AT205" s="140" t="s">
        <v>159</v>
      </c>
      <c r="AU205" s="140" t="s">
        <v>84</v>
      </c>
      <c r="AY205" s="15" t="s">
        <v>158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80</v>
      </c>
      <c r="BK205" s="141">
        <f>ROUND(I205*H205,2)</f>
        <v>0</v>
      </c>
      <c r="BL205" s="15" t="s">
        <v>163</v>
      </c>
      <c r="BM205" s="140" t="s">
        <v>3151</v>
      </c>
    </row>
    <row r="206" spans="2:65" s="11" customFormat="1">
      <c r="B206" s="142"/>
      <c r="D206" s="143" t="s">
        <v>165</v>
      </c>
      <c r="E206" s="144" t="s">
        <v>1</v>
      </c>
      <c r="F206" s="145" t="s">
        <v>3152</v>
      </c>
      <c r="H206" s="146">
        <v>0.36</v>
      </c>
      <c r="I206" s="147"/>
      <c r="L206" s="142"/>
      <c r="M206" s="148"/>
      <c r="T206" s="149"/>
      <c r="AT206" s="144" t="s">
        <v>165</v>
      </c>
      <c r="AU206" s="144" t="s">
        <v>84</v>
      </c>
      <c r="AV206" s="11" t="s">
        <v>84</v>
      </c>
      <c r="AW206" s="11" t="s">
        <v>32</v>
      </c>
      <c r="AX206" s="11" t="s">
        <v>76</v>
      </c>
      <c r="AY206" s="144" t="s">
        <v>158</v>
      </c>
    </row>
    <row r="207" spans="2:65" s="11" customFormat="1">
      <c r="B207" s="142"/>
      <c r="D207" s="143" t="s">
        <v>165</v>
      </c>
      <c r="E207" s="144" t="s">
        <v>1</v>
      </c>
      <c r="F207" s="145" t="s">
        <v>3153</v>
      </c>
      <c r="H207" s="146">
        <v>8.85</v>
      </c>
      <c r="I207" s="147"/>
      <c r="L207" s="142"/>
      <c r="M207" s="148"/>
      <c r="T207" s="149"/>
      <c r="AT207" s="144" t="s">
        <v>165</v>
      </c>
      <c r="AU207" s="144" t="s">
        <v>84</v>
      </c>
      <c r="AV207" s="11" t="s">
        <v>84</v>
      </c>
      <c r="AW207" s="11" t="s">
        <v>32</v>
      </c>
      <c r="AX207" s="11" t="s">
        <v>76</v>
      </c>
      <c r="AY207" s="144" t="s">
        <v>158</v>
      </c>
    </row>
    <row r="208" spans="2:65" s="10" customFormat="1" ht="22.9" customHeight="1">
      <c r="B208" s="118"/>
      <c r="D208" s="119" t="s">
        <v>75</v>
      </c>
      <c r="E208" s="164" t="s">
        <v>157</v>
      </c>
      <c r="F208" s="164" t="s">
        <v>2426</v>
      </c>
      <c r="I208" s="121"/>
      <c r="J208" s="165">
        <f>BK208</f>
        <v>0</v>
      </c>
      <c r="L208" s="118"/>
      <c r="M208" s="123"/>
      <c r="P208" s="124">
        <f>SUM(P209:P248)</f>
        <v>0</v>
      </c>
      <c r="R208" s="124">
        <f>SUM(R209:R248)</f>
        <v>119.81303200000001</v>
      </c>
      <c r="T208" s="125">
        <f>SUM(T209:T248)</f>
        <v>0</v>
      </c>
      <c r="AR208" s="119" t="s">
        <v>80</v>
      </c>
      <c r="AT208" s="126" t="s">
        <v>75</v>
      </c>
      <c r="AU208" s="126" t="s">
        <v>80</v>
      </c>
      <c r="AY208" s="119" t="s">
        <v>158</v>
      </c>
      <c r="BK208" s="127">
        <f>SUM(BK209:BK248)</f>
        <v>0</v>
      </c>
    </row>
    <row r="209" spans="2:65" s="1" customFormat="1" ht="21.75" customHeight="1">
      <c r="B209" s="128"/>
      <c r="C209" s="129" t="s">
        <v>355</v>
      </c>
      <c r="D209" s="129" t="s">
        <v>159</v>
      </c>
      <c r="E209" s="130" t="s">
        <v>3154</v>
      </c>
      <c r="F209" s="131" t="s">
        <v>3155</v>
      </c>
      <c r="G209" s="132" t="s">
        <v>256</v>
      </c>
      <c r="H209" s="133">
        <v>166.18</v>
      </c>
      <c r="I209" s="134"/>
      <c r="J209" s="135">
        <f>ROUND(I209*H209,2)</f>
        <v>0</v>
      </c>
      <c r="K209" s="131" t="s">
        <v>225</v>
      </c>
      <c r="L209" s="30"/>
      <c r="M209" s="136" t="s">
        <v>1</v>
      </c>
      <c r="N209" s="137" t="s">
        <v>41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163</v>
      </c>
      <c r="AT209" s="140" t="s">
        <v>159</v>
      </c>
      <c r="AU209" s="140" t="s">
        <v>84</v>
      </c>
      <c r="AY209" s="15" t="s">
        <v>158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5" t="s">
        <v>80</v>
      </c>
      <c r="BK209" s="141">
        <f>ROUND(I209*H209,2)</f>
        <v>0</v>
      </c>
      <c r="BL209" s="15" t="s">
        <v>163</v>
      </c>
      <c r="BM209" s="140" t="s">
        <v>3156</v>
      </c>
    </row>
    <row r="210" spans="2:65" s="11" customFormat="1">
      <c r="B210" s="142"/>
      <c r="D210" s="143" t="s">
        <v>165</v>
      </c>
      <c r="E210" s="144" t="s">
        <v>1</v>
      </c>
      <c r="F210" s="145" t="s">
        <v>3157</v>
      </c>
      <c r="H210" s="146">
        <v>103</v>
      </c>
      <c r="I210" s="147"/>
      <c r="L210" s="142"/>
      <c r="M210" s="148"/>
      <c r="T210" s="149"/>
      <c r="AT210" s="144" t="s">
        <v>165</v>
      </c>
      <c r="AU210" s="144" t="s">
        <v>84</v>
      </c>
      <c r="AV210" s="11" t="s">
        <v>84</v>
      </c>
      <c r="AW210" s="11" t="s">
        <v>32</v>
      </c>
      <c r="AX210" s="11" t="s">
        <v>76</v>
      </c>
      <c r="AY210" s="144" t="s">
        <v>158</v>
      </c>
    </row>
    <row r="211" spans="2:65" s="11" customFormat="1">
      <c r="B211" s="142"/>
      <c r="D211" s="143" t="s">
        <v>165</v>
      </c>
      <c r="E211" s="144" t="s">
        <v>1</v>
      </c>
      <c r="F211" s="145" t="s">
        <v>3158</v>
      </c>
      <c r="H211" s="146">
        <v>63.18</v>
      </c>
      <c r="I211" s="147"/>
      <c r="L211" s="142"/>
      <c r="M211" s="148"/>
      <c r="T211" s="149"/>
      <c r="AT211" s="144" t="s">
        <v>165</v>
      </c>
      <c r="AU211" s="144" t="s">
        <v>84</v>
      </c>
      <c r="AV211" s="11" t="s">
        <v>84</v>
      </c>
      <c r="AW211" s="11" t="s">
        <v>32</v>
      </c>
      <c r="AX211" s="11" t="s">
        <v>76</v>
      </c>
      <c r="AY211" s="144" t="s">
        <v>158</v>
      </c>
    </row>
    <row r="212" spans="2:65" s="1" customFormat="1" ht="21.75" customHeight="1">
      <c r="B212" s="128"/>
      <c r="C212" s="129" t="s">
        <v>360</v>
      </c>
      <c r="D212" s="129" t="s">
        <v>159</v>
      </c>
      <c r="E212" s="130" t="s">
        <v>3159</v>
      </c>
      <c r="F212" s="131" t="s">
        <v>3160</v>
      </c>
      <c r="G212" s="132" t="s">
        <v>256</v>
      </c>
      <c r="H212" s="133">
        <v>278.92</v>
      </c>
      <c r="I212" s="134"/>
      <c r="J212" s="135">
        <f>ROUND(I212*H212,2)</f>
        <v>0</v>
      </c>
      <c r="K212" s="131" t="s">
        <v>225</v>
      </c>
      <c r="L212" s="30"/>
      <c r="M212" s="136" t="s">
        <v>1</v>
      </c>
      <c r="N212" s="137" t="s">
        <v>41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163</v>
      </c>
      <c r="AT212" s="140" t="s">
        <v>159</v>
      </c>
      <c r="AU212" s="140" t="s">
        <v>84</v>
      </c>
      <c r="AY212" s="15" t="s">
        <v>158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5" t="s">
        <v>80</v>
      </c>
      <c r="BK212" s="141">
        <f>ROUND(I212*H212,2)</f>
        <v>0</v>
      </c>
      <c r="BL212" s="15" t="s">
        <v>163</v>
      </c>
      <c r="BM212" s="140" t="s">
        <v>3161</v>
      </c>
    </row>
    <row r="213" spans="2:65" s="11" customFormat="1">
      <c r="B213" s="142"/>
      <c r="D213" s="143" t="s">
        <v>165</v>
      </c>
      <c r="E213" s="144" t="s">
        <v>1</v>
      </c>
      <c r="F213" s="145" t="s">
        <v>3162</v>
      </c>
      <c r="H213" s="146">
        <v>273.10000000000002</v>
      </c>
      <c r="I213" s="147"/>
      <c r="L213" s="142"/>
      <c r="M213" s="148"/>
      <c r="T213" s="149"/>
      <c r="AT213" s="144" t="s">
        <v>165</v>
      </c>
      <c r="AU213" s="144" t="s">
        <v>84</v>
      </c>
      <c r="AV213" s="11" t="s">
        <v>84</v>
      </c>
      <c r="AW213" s="11" t="s">
        <v>32</v>
      </c>
      <c r="AX213" s="11" t="s">
        <v>76</v>
      </c>
      <c r="AY213" s="144" t="s">
        <v>158</v>
      </c>
    </row>
    <row r="214" spans="2:65" s="11" customFormat="1">
      <c r="B214" s="142"/>
      <c r="D214" s="143" t="s">
        <v>165</v>
      </c>
      <c r="E214" s="144" t="s">
        <v>1</v>
      </c>
      <c r="F214" s="145" t="s">
        <v>3163</v>
      </c>
      <c r="H214" s="146">
        <v>5.82</v>
      </c>
      <c r="I214" s="147"/>
      <c r="L214" s="142"/>
      <c r="M214" s="148"/>
      <c r="T214" s="149"/>
      <c r="AT214" s="144" t="s">
        <v>165</v>
      </c>
      <c r="AU214" s="144" t="s">
        <v>84</v>
      </c>
      <c r="AV214" s="11" t="s">
        <v>84</v>
      </c>
      <c r="AW214" s="11" t="s">
        <v>32</v>
      </c>
      <c r="AX214" s="11" t="s">
        <v>76</v>
      </c>
      <c r="AY214" s="144" t="s">
        <v>158</v>
      </c>
    </row>
    <row r="215" spans="2:65" s="1" customFormat="1" ht="21.75" customHeight="1">
      <c r="B215" s="128"/>
      <c r="C215" s="129" t="s">
        <v>112</v>
      </c>
      <c r="D215" s="129" t="s">
        <v>159</v>
      </c>
      <c r="E215" s="130" t="s">
        <v>2427</v>
      </c>
      <c r="F215" s="131" t="s">
        <v>2428</v>
      </c>
      <c r="G215" s="132" t="s">
        <v>256</v>
      </c>
      <c r="H215" s="133">
        <v>166.18</v>
      </c>
      <c r="I215" s="134"/>
      <c r="J215" s="135">
        <f>ROUND(I215*H215,2)</f>
        <v>0</v>
      </c>
      <c r="K215" s="131" t="s">
        <v>225</v>
      </c>
      <c r="L215" s="30"/>
      <c r="M215" s="136" t="s">
        <v>1</v>
      </c>
      <c r="N215" s="137" t="s">
        <v>41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163</v>
      </c>
      <c r="AT215" s="140" t="s">
        <v>159</v>
      </c>
      <c r="AU215" s="140" t="s">
        <v>84</v>
      </c>
      <c r="AY215" s="15" t="s">
        <v>158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80</v>
      </c>
      <c r="BK215" s="141">
        <f>ROUND(I215*H215,2)</f>
        <v>0</v>
      </c>
      <c r="BL215" s="15" t="s">
        <v>163</v>
      </c>
      <c r="BM215" s="140" t="s">
        <v>3164</v>
      </c>
    </row>
    <row r="216" spans="2:65" s="11" customFormat="1">
      <c r="B216" s="142"/>
      <c r="D216" s="143" t="s">
        <v>165</v>
      </c>
      <c r="E216" s="144" t="s">
        <v>1</v>
      </c>
      <c r="F216" s="145" t="s">
        <v>3165</v>
      </c>
      <c r="H216" s="146">
        <v>103</v>
      </c>
      <c r="I216" s="147"/>
      <c r="L216" s="142"/>
      <c r="M216" s="148"/>
      <c r="T216" s="149"/>
      <c r="AT216" s="144" t="s">
        <v>165</v>
      </c>
      <c r="AU216" s="144" t="s">
        <v>84</v>
      </c>
      <c r="AV216" s="11" t="s">
        <v>84</v>
      </c>
      <c r="AW216" s="11" t="s">
        <v>32</v>
      </c>
      <c r="AX216" s="11" t="s">
        <v>76</v>
      </c>
      <c r="AY216" s="144" t="s">
        <v>158</v>
      </c>
    </row>
    <row r="217" spans="2:65" s="11" customFormat="1">
      <c r="B217" s="142"/>
      <c r="D217" s="143" t="s">
        <v>165</v>
      </c>
      <c r="E217" s="144" t="s">
        <v>1</v>
      </c>
      <c r="F217" s="145" t="s">
        <v>3166</v>
      </c>
      <c r="H217" s="146">
        <v>63.18</v>
      </c>
      <c r="I217" s="147"/>
      <c r="L217" s="142"/>
      <c r="M217" s="148"/>
      <c r="T217" s="149"/>
      <c r="AT217" s="144" t="s">
        <v>165</v>
      </c>
      <c r="AU217" s="144" t="s">
        <v>84</v>
      </c>
      <c r="AV217" s="11" t="s">
        <v>84</v>
      </c>
      <c r="AW217" s="11" t="s">
        <v>32</v>
      </c>
      <c r="AX217" s="11" t="s">
        <v>76</v>
      </c>
      <c r="AY217" s="144" t="s">
        <v>158</v>
      </c>
    </row>
    <row r="218" spans="2:65" s="1" customFormat="1" ht="21.75" customHeight="1">
      <c r="B218" s="128"/>
      <c r="C218" s="129" t="s">
        <v>371</v>
      </c>
      <c r="D218" s="129" t="s">
        <v>159</v>
      </c>
      <c r="E218" s="130" t="s">
        <v>2427</v>
      </c>
      <c r="F218" s="131" t="s">
        <v>2428</v>
      </c>
      <c r="G218" s="132" t="s">
        <v>256</v>
      </c>
      <c r="H218" s="133">
        <v>110</v>
      </c>
      <c r="I218" s="134"/>
      <c r="J218" s="135">
        <f>ROUND(I218*H218,2)</f>
        <v>0</v>
      </c>
      <c r="K218" s="131" t="s">
        <v>225</v>
      </c>
      <c r="L218" s="30"/>
      <c r="M218" s="136" t="s">
        <v>1</v>
      </c>
      <c r="N218" s="137" t="s">
        <v>41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163</v>
      </c>
      <c r="AT218" s="140" t="s">
        <v>159</v>
      </c>
      <c r="AU218" s="140" t="s">
        <v>84</v>
      </c>
      <c r="AY218" s="15" t="s">
        <v>158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5" t="s">
        <v>80</v>
      </c>
      <c r="BK218" s="141">
        <f>ROUND(I218*H218,2)</f>
        <v>0</v>
      </c>
      <c r="BL218" s="15" t="s">
        <v>163</v>
      </c>
      <c r="BM218" s="140" t="s">
        <v>3167</v>
      </c>
    </row>
    <row r="219" spans="2:65" s="11" customFormat="1">
      <c r="B219" s="142"/>
      <c r="D219" s="143" t="s">
        <v>165</v>
      </c>
      <c r="E219" s="144" t="s">
        <v>1</v>
      </c>
      <c r="F219" s="145" t="s">
        <v>3168</v>
      </c>
      <c r="H219" s="146">
        <v>55</v>
      </c>
      <c r="I219" s="147"/>
      <c r="L219" s="142"/>
      <c r="M219" s="148"/>
      <c r="T219" s="149"/>
      <c r="AT219" s="144" t="s">
        <v>165</v>
      </c>
      <c r="AU219" s="144" t="s">
        <v>84</v>
      </c>
      <c r="AV219" s="11" t="s">
        <v>84</v>
      </c>
      <c r="AW219" s="11" t="s">
        <v>32</v>
      </c>
      <c r="AX219" s="11" t="s">
        <v>76</v>
      </c>
      <c r="AY219" s="144" t="s">
        <v>158</v>
      </c>
    </row>
    <row r="220" spans="2:65" s="11" customFormat="1">
      <c r="B220" s="142"/>
      <c r="D220" s="143" t="s">
        <v>165</v>
      </c>
      <c r="E220" s="144" t="s">
        <v>1</v>
      </c>
      <c r="F220" s="145" t="s">
        <v>3169</v>
      </c>
      <c r="H220" s="146">
        <v>55</v>
      </c>
      <c r="I220" s="147"/>
      <c r="L220" s="142"/>
      <c r="M220" s="148"/>
      <c r="T220" s="149"/>
      <c r="AT220" s="144" t="s">
        <v>165</v>
      </c>
      <c r="AU220" s="144" t="s">
        <v>84</v>
      </c>
      <c r="AV220" s="11" t="s">
        <v>84</v>
      </c>
      <c r="AW220" s="11" t="s">
        <v>32</v>
      </c>
      <c r="AX220" s="11" t="s">
        <v>76</v>
      </c>
      <c r="AY220" s="144" t="s">
        <v>158</v>
      </c>
    </row>
    <row r="221" spans="2:65" s="1" customFormat="1" ht="24.2" customHeight="1">
      <c r="B221" s="128"/>
      <c r="C221" s="129" t="s">
        <v>377</v>
      </c>
      <c r="D221" s="129" t="s">
        <v>159</v>
      </c>
      <c r="E221" s="130" t="s">
        <v>3170</v>
      </c>
      <c r="F221" s="131" t="s">
        <v>3171</v>
      </c>
      <c r="G221" s="132" t="s">
        <v>256</v>
      </c>
      <c r="H221" s="133">
        <v>278.92</v>
      </c>
      <c r="I221" s="134"/>
      <c r="J221" s="135">
        <f>ROUND(I221*H221,2)</f>
        <v>0</v>
      </c>
      <c r="K221" s="131" t="s">
        <v>225</v>
      </c>
      <c r="L221" s="30"/>
      <c r="M221" s="136" t="s">
        <v>1</v>
      </c>
      <c r="N221" s="137" t="s">
        <v>41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163</v>
      </c>
      <c r="AT221" s="140" t="s">
        <v>159</v>
      </c>
      <c r="AU221" s="140" t="s">
        <v>84</v>
      </c>
      <c r="AY221" s="15" t="s">
        <v>158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5" t="s">
        <v>80</v>
      </c>
      <c r="BK221" s="141">
        <f>ROUND(I221*H221,2)</f>
        <v>0</v>
      </c>
      <c r="BL221" s="15" t="s">
        <v>163</v>
      </c>
      <c r="BM221" s="140" t="s">
        <v>3172</v>
      </c>
    </row>
    <row r="222" spans="2:65" s="11" customFormat="1">
      <c r="B222" s="142"/>
      <c r="D222" s="143" t="s">
        <v>165</v>
      </c>
      <c r="E222" s="144" t="s">
        <v>1</v>
      </c>
      <c r="F222" s="145" t="s">
        <v>3173</v>
      </c>
      <c r="H222" s="146">
        <v>273.10000000000002</v>
      </c>
      <c r="I222" s="147"/>
      <c r="L222" s="142"/>
      <c r="M222" s="148"/>
      <c r="T222" s="149"/>
      <c r="AT222" s="144" t="s">
        <v>165</v>
      </c>
      <c r="AU222" s="144" t="s">
        <v>84</v>
      </c>
      <c r="AV222" s="11" t="s">
        <v>84</v>
      </c>
      <c r="AW222" s="11" t="s">
        <v>32</v>
      </c>
      <c r="AX222" s="11" t="s">
        <v>76</v>
      </c>
      <c r="AY222" s="144" t="s">
        <v>158</v>
      </c>
    </row>
    <row r="223" spans="2:65" s="11" customFormat="1">
      <c r="B223" s="142"/>
      <c r="D223" s="143" t="s">
        <v>165</v>
      </c>
      <c r="E223" s="144" t="s">
        <v>1</v>
      </c>
      <c r="F223" s="145" t="s">
        <v>3174</v>
      </c>
      <c r="H223" s="146">
        <v>5.82</v>
      </c>
      <c r="I223" s="147"/>
      <c r="L223" s="142"/>
      <c r="M223" s="148"/>
      <c r="T223" s="149"/>
      <c r="AT223" s="144" t="s">
        <v>165</v>
      </c>
      <c r="AU223" s="144" t="s">
        <v>84</v>
      </c>
      <c r="AV223" s="11" t="s">
        <v>84</v>
      </c>
      <c r="AW223" s="11" t="s">
        <v>32</v>
      </c>
      <c r="AX223" s="11" t="s">
        <v>76</v>
      </c>
      <c r="AY223" s="144" t="s">
        <v>158</v>
      </c>
    </row>
    <row r="224" spans="2:65" s="1" customFormat="1" ht="33" customHeight="1">
      <c r="B224" s="128"/>
      <c r="C224" s="129" t="s">
        <v>383</v>
      </c>
      <c r="D224" s="129" t="s">
        <v>159</v>
      </c>
      <c r="E224" s="130" t="s">
        <v>3175</v>
      </c>
      <c r="F224" s="131" t="s">
        <v>3176</v>
      </c>
      <c r="G224" s="132" t="s">
        <v>256</v>
      </c>
      <c r="H224" s="133">
        <v>55</v>
      </c>
      <c r="I224" s="134"/>
      <c r="J224" s="135">
        <f>ROUND(I224*H224,2)</f>
        <v>0</v>
      </c>
      <c r="K224" s="131" t="s">
        <v>225</v>
      </c>
      <c r="L224" s="30"/>
      <c r="M224" s="136" t="s">
        <v>1</v>
      </c>
      <c r="N224" s="137" t="s">
        <v>41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163</v>
      </c>
      <c r="AT224" s="140" t="s">
        <v>159</v>
      </c>
      <c r="AU224" s="140" t="s">
        <v>84</v>
      </c>
      <c r="AY224" s="15" t="s">
        <v>158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5" t="s">
        <v>80</v>
      </c>
      <c r="BK224" s="141">
        <f>ROUND(I224*H224,2)</f>
        <v>0</v>
      </c>
      <c r="BL224" s="15" t="s">
        <v>163</v>
      </c>
      <c r="BM224" s="140" t="s">
        <v>3177</v>
      </c>
    </row>
    <row r="225" spans="2:65" s="11" customFormat="1">
      <c r="B225" s="142"/>
      <c r="D225" s="143" t="s">
        <v>165</v>
      </c>
      <c r="E225" s="144" t="s">
        <v>1</v>
      </c>
      <c r="F225" s="145" t="s">
        <v>3119</v>
      </c>
      <c r="H225" s="146">
        <v>55</v>
      </c>
      <c r="I225" s="147"/>
      <c r="L225" s="142"/>
      <c r="M225" s="148"/>
      <c r="T225" s="149"/>
      <c r="AT225" s="144" t="s">
        <v>165</v>
      </c>
      <c r="AU225" s="144" t="s">
        <v>84</v>
      </c>
      <c r="AV225" s="11" t="s">
        <v>84</v>
      </c>
      <c r="AW225" s="11" t="s">
        <v>32</v>
      </c>
      <c r="AX225" s="11" t="s">
        <v>80</v>
      </c>
      <c r="AY225" s="144" t="s">
        <v>158</v>
      </c>
    </row>
    <row r="226" spans="2:65" s="1" customFormat="1" ht="24.2" customHeight="1">
      <c r="B226" s="128"/>
      <c r="C226" s="129" t="s">
        <v>411</v>
      </c>
      <c r="D226" s="129" t="s">
        <v>159</v>
      </c>
      <c r="E226" s="130" t="s">
        <v>3178</v>
      </c>
      <c r="F226" s="131" t="s">
        <v>3179</v>
      </c>
      <c r="G226" s="132" t="s">
        <v>256</v>
      </c>
      <c r="H226" s="133">
        <v>55</v>
      </c>
      <c r="I226" s="134"/>
      <c r="J226" s="135">
        <f>ROUND(I226*H226,2)</f>
        <v>0</v>
      </c>
      <c r="K226" s="131" t="s">
        <v>225</v>
      </c>
      <c r="L226" s="30"/>
      <c r="M226" s="136" t="s">
        <v>1</v>
      </c>
      <c r="N226" s="137" t="s">
        <v>41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163</v>
      </c>
      <c r="AT226" s="140" t="s">
        <v>159</v>
      </c>
      <c r="AU226" s="140" t="s">
        <v>84</v>
      </c>
      <c r="AY226" s="15" t="s">
        <v>158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5" t="s">
        <v>80</v>
      </c>
      <c r="BK226" s="141">
        <f>ROUND(I226*H226,2)</f>
        <v>0</v>
      </c>
      <c r="BL226" s="15" t="s">
        <v>163</v>
      </c>
      <c r="BM226" s="140" t="s">
        <v>3180</v>
      </c>
    </row>
    <row r="227" spans="2:65" s="11" customFormat="1">
      <c r="B227" s="142"/>
      <c r="D227" s="143" t="s">
        <v>165</v>
      </c>
      <c r="E227" s="144" t="s">
        <v>1</v>
      </c>
      <c r="F227" s="145" t="s">
        <v>3119</v>
      </c>
      <c r="H227" s="146">
        <v>55</v>
      </c>
      <c r="I227" s="147"/>
      <c r="L227" s="142"/>
      <c r="M227" s="148"/>
      <c r="T227" s="149"/>
      <c r="AT227" s="144" t="s">
        <v>165</v>
      </c>
      <c r="AU227" s="144" t="s">
        <v>84</v>
      </c>
      <c r="AV227" s="11" t="s">
        <v>84</v>
      </c>
      <c r="AW227" s="11" t="s">
        <v>32</v>
      </c>
      <c r="AX227" s="11" t="s">
        <v>80</v>
      </c>
      <c r="AY227" s="144" t="s">
        <v>158</v>
      </c>
    </row>
    <row r="228" spans="2:65" s="1" customFormat="1" ht="21.75" customHeight="1">
      <c r="B228" s="128"/>
      <c r="C228" s="129" t="s">
        <v>416</v>
      </c>
      <c r="D228" s="129" t="s">
        <v>159</v>
      </c>
      <c r="E228" s="130" t="s">
        <v>3181</v>
      </c>
      <c r="F228" s="131" t="s">
        <v>3182</v>
      </c>
      <c r="G228" s="132" t="s">
        <v>256</v>
      </c>
      <c r="H228" s="133">
        <v>55</v>
      </c>
      <c r="I228" s="134"/>
      <c r="J228" s="135">
        <f>ROUND(I228*H228,2)</f>
        <v>0</v>
      </c>
      <c r="K228" s="131" t="s">
        <v>225</v>
      </c>
      <c r="L228" s="30"/>
      <c r="M228" s="136" t="s">
        <v>1</v>
      </c>
      <c r="N228" s="137" t="s">
        <v>41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163</v>
      </c>
      <c r="AT228" s="140" t="s">
        <v>159</v>
      </c>
      <c r="AU228" s="140" t="s">
        <v>84</v>
      </c>
      <c r="AY228" s="15" t="s">
        <v>158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5" t="s">
        <v>80</v>
      </c>
      <c r="BK228" s="141">
        <f>ROUND(I228*H228,2)</f>
        <v>0</v>
      </c>
      <c r="BL228" s="15" t="s">
        <v>163</v>
      </c>
      <c r="BM228" s="140" t="s">
        <v>3183</v>
      </c>
    </row>
    <row r="229" spans="2:65" s="11" customFormat="1">
      <c r="B229" s="142"/>
      <c r="D229" s="143" t="s">
        <v>165</v>
      </c>
      <c r="E229" s="144" t="s">
        <v>1</v>
      </c>
      <c r="F229" s="145" t="s">
        <v>3119</v>
      </c>
      <c r="H229" s="146">
        <v>55</v>
      </c>
      <c r="I229" s="147"/>
      <c r="L229" s="142"/>
      <c r="M229" s="148"/>
      <c r="T229" s="149"/>
      <c r="AT229" s="144" t="s">
        <v>165</v>
      </c>
      <c r="AU229" s="144" t="s">
        <v>84</v>
      </c>
      <c r="AV229" s="11" t="s">
        <v>84</v>
      </c>
      <c r="AW229" s="11" t="s">
        <v>32</v>
      </c>
      <c r="AX229" s="11" t="s">
        <v>80</v>
      </c>
      <c r="AY229" s="144" t="s">
        <v>158</v>
      </c>
    </row>
    <row r="230" spans="2:65" s="1" customFormat="1" ht="33" customHeight="1">
      <c r="B230" s="128"/>
      <c r="C230" s="129" t="s">
        <v>420</v>
      </c>
      <c r="D230" s="129" t="s">
        <v>159</v>
      </c>
      <c r="E230" s="130" t="s">
        <v>3184</v>
      </c>
      <c r="F230" s="131" t="s">
        <v>3185</v>
      </c>
      <c r="G230" s="132" t="s">
        <v>256</v>
      </c>
      <c r="H230" s="133">
        <v>55</v>
      </c>
      <c r="I230" s="134"/>
      <c r="J230" s="135">
        <f>ROUND(I230*H230,2)</f>
        <v>0</v>
      </c>
      <c r="K230" s="131" t="s">
        <v>225</v>
      </c>
      <c r="L230" s="30"/>
      <c r="M230" s="136" t="s">
        <v>1</v>
      </c>
      <c r="N230" s="137" t="s">
        <v>41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163</v>
      </c>
      <c r="AT230" s="140" t="s">
        <v>159</v>
      </c>
      <c r="AU230" s="140" t="s">
        <v>84</v>
      </c>
      <c r="AY230" s="15" t="s">
        <v>158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5" t="s">
        <v>80</v>
      </c>
      <c r="BK230" s="141">
        <f>ROUND(I230*H230,2)</f>
        <v>0</v>
      </c>
      <c r="BL230" s="15" t="s">
        <v>163</v>
      </c>
      <c r="BM230" s="140" t="s">
        <v>3186</v>
      </c>
    </row>
    <row r="231" spans="2:65" s="11" customFormat="1">
      <c r="B231" s="142"/>
      <c r="D231" s="143" t="s">
        <v>165</v>
      </c>
      <c r="E231" s="144" t="s">
        <v>1</v>
      </c>
      <c r="F231" s="145" t="s">
        <v>3119</v>
      </c>
      <c r="H231" s="146">
        <v>55</v>
      </c>
      <c r="I231" s="147"/>
      <c r="L231" s="142"/>
      <c r="M231" s="148"/>
      <c r="T231" s="149"/>
      <c r="AT231" s="144" t="s">
        <v>165</v>
      </c>
      <c r="AU231" s="144" t="s">
        <v>84</v>
      </c>
      <c r="AV231" s="11" t="s">
        <v>84</v>
      </c>
      <c r="AW231" s="11" t="s">
        <v>32</v>
      </c>
      <c r="AX231" s="11" t="s">
        <v>80</v>
      </c>
      <c r="AY231" s="144" t="s">
        <v>158</v>
      </c>
    </row>
    <row r="232" spans="2:65" s="1" customFormat="1" ht="24.2" customHeight="1">
      <c r="B232" s="128"/>
      <c r="C232" s="129" t="s">
        <v>424</v>
      </c>
      <c r="D232" s="129" t="s">
        <v>159</v>
      </c>
      <c r="E232" s="130" t="s">
        <v>2431</v>
      </c>
      <c r="F232" s="131" t="s">
        <v>2432</v>
      </c>
      <c r="G232" s="132" t="s">
        <v>256</v>
      </c>
      <c r="H232" s="133">
        <v>63.18</v>
      </c>
      <c r="I232" s="134"/>
      <c r="J232" s="135">
        <f>ROUND(I232*H232,2)</f>
        <v>0</v>
      </c>
      <c r="K232" s="131" t="s">
        <v>225</v>
      </c>
      <c r="L232" s="30"/>
      <c r="M232" s="136" t="s">
        <v>1</v>
      </c>
      <c r="N232" s="137" t="s">
        <v>41</v>
      </c>
      <c r="P232" s="138">
        <f>O232*H232</f>
        <v>0</v>
      </c>
      <c r="Q232" s="138">
        <v>8.9219999999999994E-2</v>
      </c>
      <c r="R232" s="138">
        <f>Q232*H232</f>
        <v>5.6369195999999997</v>
      </c>
      <c r="S232" s="138">
        <v>0</v>
      </c>
      <c r="T232" s="139">
        <f>S232*H232</f>
        <v>0</v>
      </c>
      <c r="AR232" s="140" t="s">
        <v>163</v>
      </c>
      <c r="AT232" s="140" t="s">
        <v>159</v>
      </c>
      <c r="AU232" s="140" t="s">
        <v>84</v>
      </c>
      <c r="AY232" s="15" t="s">
        <v>158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5" t="s">
        <v>80</v>
      </c>
      <c r="BK232" s="141">
        <f>ROUND(I232*H232,2)</f>
        <v>0</v>
      </c>
      <c r="BL232" s="15" t="s">
        <v>163</v>
      </c>
      <c r="BM232" s="140" t="s">
        <v>3187</v>
      </c>
    </row>
    <row r="233" spans="2:65" s="11" customFormat="1">
      <c r="B233" s="142"/>
      <c r="D233" s="143" t="s">
        <v>165</v>
      </c>
      <c r="E233" s="144" t="s">
        <v>1</v>
      </c>
      <c r="F233" s="145" t="s">
        <v>3117</v>
      </c>
      <c r="H233" s="146">
        <v>63.18</v>
      </c>
      <c r="I233" s="147"/>
      <c r="L233" s="142"/>
      <c r="M233" s="148"/>
      <c r="T233" s="149"/>
      <c r="AT233" s="144" t="s">
        <v>165</v>
      </c>
      <c r="AU233" s="144" t="s">
        <v>84</v>
      </c>
      <c r="AV233" s="11" t="s">
        <v>84</v>
      </c>
      <c r="AW233" s="11" t="s">
        <v>32</v>
      </c>
      <c r="AX233" s="11" t="s">
        <v>80</v>
      </c>
      <c r="AY233" s="144" t="s">
        <v>158</v>
      </c>
    </row>
    <row r="234" spans="2:65" s="1" customFormat="1" ht="24.2" customHeight="1">
      <c r="B234" s="128"/>
      <c r="C234" s="166" t="s">
        <v>428</v>
      </c>
      <c r="D234" s="166" t="s">
        <v>544</v>
      </c>
      <c r="E234" s="167" t="s">
        <v>3188</v>
      </c>
      <c r="F234" s="168" t="s">
        <v>3189</v>
      </c>
      <c r="G234" s="169" t="s">
        <v>256</v>
      </c>
      <c r="H234" s="170">
        <v>65.075000000000003</v>
      </c>
      <c r="I234" s="171"/>
      <c r="J234" s="172">
        <f>ROUND(I234*H234,2)</f>
        <v>0</v>
      </c>
      <c r="K234" s="168" t="s">
        <v>225</v>
      </c>
      <c r="L234" s="173"/>
      <c r="M234" s="174" t="s">
        <v>1</v>
      </c>
      <c r="N234" s="175" t="s">
        <v>41</v>
      </c>
      <c r="P234" s="138">
        <f>O234*H234</f>
        <v>0</v>
      </c>
      <c r="Q234" s="138">
        <v>0.13100000000000001</v>
      </c>
      <c r="R234" s="138">
        <f>Q234*H234</f>
        <v>8.5248249999999999</v>
      </c>
      <c r="S234" s="138">
        <v>0</v>
      </c>
      <c r="T234" s="139">
        <f>S234*H234</f>
        <v>0</v>
      </c>
      <c r="AR234" s="140" t="s">
        <v>188</v>
      </c>
      <c r="AT234" s="140" t="s">
        <v>544</v>
      </c>
      <c r="AU234" s="140" t="s">
        <v>84</v>
      </c>
      <c r="AY234" s="15" t="s">
        <v>158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5" t="s">
        <v>80</v>
      </c>
      <c r="BK234" s="141">
        <f>ROUND(I234*H234,2)</f>
        <v>0</v>
      </c>
      <c r="BL234" s="15" t="s">
        <v>163</v>
      </c>
      <c r="BM234" s="140" t="s">
        <v>3190</v>
      </c>
    </row>
    <row r="235" spans="2:65" s="11" customFormat="1">
      <c r="B235" s="142"/>
      <c r="D235" s="143" t="s">
        <v>165</v>
      </c>
      <c r="F235" s="145" t="s">
        <v>3191</v>
      </c>
      <c r="H235" s="146">
        <v>65.075000000000003</v>
      </c>
      <c r="I235" s="147"/>
      <c r="L235" s="142"/>
      <c r="M235" s="148"/>
      <c r="T235" s="149"/>
      <c r="AT235" s="144" t="s">
        <v>165</v>
      </c>
      <c r="AU235" s="144" t="s">
        <v>84</v>
      </c>
      <c r="AV235" s="11" t="s">
        <v>84</v>
      </c>
      <c r="AW235" s="11" t="s">
        <v>3</v>
      </c>
      <c r="AX235" s="11" t="s">
        <v>80</v>
      </c>
      <c r="AY235" s="144" t="s">
        <v>158</v>
      </c>
    </row>
    <row r="236" spans="2:65" s="1" customFormat="1" ht="33" customHeight="1">
      <c r="B236" s="128"/>
      <c r="C236" s="129" t="s">
        <v>432</v>
      </c>
      <c r="D236" s="129" t="s">
        <v>159</v>
      </c>
      <c r="E236" s="130" t="s">
        <v>3192</v>
      </c>
      <c r="F236" s="131" t="s">
        <v>3193</v>
      </c>
      <c r="G236" s="132" t="s">
        <v>256</v>
      </c>
      <c r="H236" s="133">
        <v>278.92</v>
      </c>
      <c r="I236" s="134"/>
      <c r="J236" s="135">
        <f>ROUND(I236*H236,2)</f>
        <v>0</v>
      </c>
      <c r="K236" s="131" t="s">
        <v>225</v>
      </c>
      <c r="L236" s="30"/>
      <c r="M236" s="136" t="s">
        <v>1</v>
      </c>
      <c r="N236" s="137" t="s">
        <v>41</v>
      </c>
      <c r="P236" s="138">
        <f>O236*H236</f>
        <v>0</v>
      </c>
      <c r="Q236" s="138">
        <v>0.11162</v>
      </c>
      <c r="R236" s="138">
        <f>Q236*H236</f>
        <v>31.133050400000002</v>
      </c>
      <c r="S236" s="138">
        <v>0</v>
      </c>
      <c r="T236" s="139">
        <f>S236*H236</f>
        <v>0</v>
      </c>
      <c r="AR236" s="140" t="s">
        <v>163</v>
      </c>
      <c r="AT236" s="140" t="s">
        <v>159</v>
      </c>
      <c r="AU236" s="140" t="s">
        <v>84</v>
      </c>
      <c r="AY236" s="15" t="s">
        <v>158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5" t="s">
        <v>80</v>
      </c>
      <c r="BK236" s="141">
        <f>ROUND(I236*H236,2)</f>
        <v>0</v>
      </c>
      <c r="BL236" s="15" t="s">
        <v>163</v>
      </c>
      <c r="BM236" s="140" t="s">
        <v>3194</v>
      </c>
    </row>
    <row r="237" spans="2:65" s="11" customFormat="1">
      <c r="B237" s="142"/>
      <c r="D237" s="143" t="s">
        <v>165</v>
      </c>
      <c r="E237" s="144" t="s">
        <v>1</v>
      </c>
      <c r="F237" s="145" t="s">
        <v>3115</v>
      </c>
      <c r="H237" s="146">
        <v>273.10000000000002</v>
      </c>
      <c r="I237" s="147"/>
      <c r="L237" s="142"/>
      <c r="M237" s="148"/>
      <c r="T237" s="149"/>
      <c r="AT237" s="144" t="s">
        <v>165</v>
      </c>
      <c r="AU237" s="144" t="s">
        <v>84</v>
      </c>
      <c r="AV237" s="11" t="s">
        <v>84</v>
      </c>
      <c r="AW237" s="11" t="s">
        <v>32</v>
      </c>
      <c r="AX237" s="11" t="s">
        <v>76</v>
      </c>
      <c r="AY237" s="144" t="s">
        <v>158</v>
      </c>
    </row>
    <row r="238" spans="2:65" s="11" customFormat="1">
      <c r="B238" s="142"/>
      <c r="D238" s="143" t="s">
        <v>165</v>
      </c>
      <c r="E238" s="144" t="s">
        <v>1</v>
      </c>
      <c r="F238" s="145" t="s">
        <v>3116</v>
      </c>
      <c r="H238" s="146">
        <v>5.82</v>
      </c>
      <c r="I238" s="147"/>
      <c r="L238" s="142"/>
      <c r="M238" s="148"/>
      <c r="T238" s="149"/>
      <c r="AT238" s="144" t="s">
        <v>165</v>
      </c>
      <c r="AU238" s="144" t="s">
        <v>84</v>
      </c>
      <c r="AV238" s="11" t="s">
        <v>84</v>
      </c>
      <c r="AW238" s="11" t="s">
        <v>32</v>
      </c>
      <c r="AX238" s="11" t="s">
        <v>76</v>
      </c>
      <c r="AY238" s="144" t="s">
        <v>158</v>
      </c>
    </row>
    <row r="239" spans="2:65" s="1" customFormat="1" ht="24.2" customHeight="1">
      <c r="B239" s="128"/>
      <c r="C239" s="166" t="s">
        <v>115</v>
      </c>
      <c r="D239" s="166" t="s">
        <v>544</v>
      </c>
      <c r="E239" s="167" t="s">
        <v>3195</v>
      </c>
      <c r="F239" s="168" t="s">
        <v>3196</v>
      </c>
      <c r="G239" s="169" t="s">
        <v>256</v>
      </c>
      <c r="H239" s="170">
        <v>278.56200000000001</v>
      </c>
      <c r="I239" s="171"/>
      <c r="J239" s="172">
        <f>ROUND(I239*H239,2)</f>
        <v>0</v>
      </c>
      <c r="K239" s="168" t="s">
        <v>225</v>
      </c>
      <c r="L239" s="173"/>
      <c r="M239" s="174" t="s">
        <v>1</v>
      </c>
      <c r="N239" s="175" t="s">
        <v>41</v>
      </c>
      <c r="P239" s="138">
        <f>O239*H239</f>
        <v>0</v>
      </c>
      <c r="Q239" s="138">
        <v>0.17599999999999999</v>
      </c>
      <c r="R239" s="138">
        <f>Q239*H239</f>
        <v>49.026911999999996</v>
      </c>
      <c r="S239" s="138">
        <v>0</v>
      </c>
      <c r="T239" s="139">
        <f>S239*H239</f>
        <v>0</v>
      </c>
      <c r="AR239" s="140" t="s">
        <v>188</v>
      </c>
      <c r="AT239" s="140" t="s">
        <v>544</v>
      </c>
      <c r="AU239" s="140" t="s">
        <v>84</v>
      </c>
      <c r="AY239" s="15" t="s">
        <v>158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5" t="s">
        <v>80</v>
      </c>
      <c r="BK239" s="141">
        <f>ROUND(I239*H239,2)</f>
        <v>0</v>
      </c>
      <c r="BL239" s="15" t="s">
        <v>163</v>
      </c>
      <c r="BM239" s="140" t="s">
        <v>3197</v>
      </c>
    </row>
    <row r="240" spans="2:65" s="11" customFormat="1">
      <c r="B240" s="142"/>
      <c r="D240" s="143" t="s">
        <v>165</v>
      </c>
      <c r="F240" s="145" t="s">
        <v>3198</v>
      </c>
      <c r="H240" s="146">
        <v>278.56200000000001</v>
      </c>
      <c r="I240" s="147"/>
      <c r="L240" s="142"/>
      <c r="M240" s="148"/>
      <c r="T240" s="149"/>
      <c r="AT240" s="144" t="s">
        <v>165</v>
      </c>
      <c r="AU240" s="144" t="s">
        <v>84</v>
      </c>
      <c r="AV240" s="11" t="s">
        <v>84</v>
      </c>
      <c r="AW240" s="11" t="s">
        <v>3</v>
      </c>
      <c r="AX240" s="11" t="s">
        <v>80</v>
      </c>
      <c r="AY240" s="144" t="s">
        <v>158</v>
      </c>
    </row>
    <row r="241" spans="2:65" s="1" customFormat="1" ht="24.2" customHeight="1">
      <c r="B241" s="128"/>
      <c r="C241" s="166" t="s">
        <v>442</v>
      </c>
      <c r="D241" s="166" t="s">
        <v>544</v>
      </c>
      <c r="E241" s="167" t="s">
        <v>3199</v>
      </c>
      <c r="F241" s="168" t="s">
        <v>3200</v>
      </c>
      <c r="G241" s="169" t="s">
        <v>256</v>
      </c>
      <c r="H241" s="170">
        <v>5.9950000000000001</v>
      </c>
      <c r="I241" s="171"/>
      <c r="J241" s="172">
        <f>ROUND(I241*H241,2)</f>
        <v>0</v>
      </c>
      <c r="K241" s="168" t="s">
        <v>225</v>
      </c>
      <c r="L241" s="173"/>
      <c r="M241" s="174" t="s">
        <v>1</v>
      </c>
      <c r="N241" s="175" t="s">
        <v>41</v>
      </c>
      <c r="P241" s="138">
        <f>O241*H241</f>
        <v>0</v>
      </c>
      <c r="Q241" s="138">
        <v>0.17499999999999999</v>
      </c>
      <c r="R241" s="138">
        <f>Q241*H241</f>
        <v>1.0491249999999999</v>
      </c>
      <c r="S241" s="138">
        <v>0</v>
      </c>
      <c r="T241" s="139">
        <f>S241*H241</f>
        <v>0</v>
      </c>
      <c r="AR241" s="140" t="s">
        <v>188</v>
      </c>
      <c r="AT241" s="140" t="s">
        <v>544</v>
      </c>
      <c r="AU241" s="140" t="s">
        <v>84</v>
      </c>
      <c r="AY241" s="15" t="s">
        <v>158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5" t="s">
        <v>80</v>
      </c>
      <c r="BK241" s="141">
        <f>ROUND(I241*H241,2)</f>
        <v>0</v>
      </c>
      <c r="BL241" s="15" t="s">
        <v>163</v>
      </c>
      <c r="BM241" s="140" t="s">
        <v>3201</v>
      </c>
    </row>
    <row r="242" spans="2:65" s="11" customFormat="1">
      <c r="B242" s="142"/>
      <c r="D242" s="143" t="s">
        <v>165</v>
      </c>
      <c r="F242" s="145" t="s">
        <v>3202</v>
      </c>
      <c r="H242" s="146">
        <v>5.9950000000000001</v>
      </c>
      <c r="I242" s="147"/>
      <c r="L242" s="142"/>
      <c r="M242" s="148"/>
      <c r="T242" s="149"/>
      <c r="AT242" s="144" t="s">
        <v>165</v>
      </c>
      <c r="AU242" s="144" t="s">
        <v>84</v>
      </c>
      <c r="AV242" s="11" t="s">
        <v>84</v>
      </c>
      <c r="AW242" s="11" t="s">
        <v>3</v>
      </c>
      <c r="AX242" s="11" t="s">
        <v>80</v>
      </c>
      <c r="AY242" s="144" t="s">
        <v>158</v>
      </c>
    </row>
    <row r="243" spans="2:65" s="1" customFormat="1" ht="24.2" customHeight="1">
      <c r="B243" s="128"/>
      <c r="C243" s="129" t="s">
        <v>446</v>
      </c>
      <c r="D243" s="129" t="s">
        <v>159</v>
      </c>
      <c r="E243" s="130" t="s">
        <v>3203</v>
      </c>
      <c r="F243" s="131" t="s">
        <v>3204</v>
      </c>
      <c r="G243" s="132" t="s">
        <v>256</v>
      </c>
      <c r="H243" s="133">
        <v>103</v>
      </c>
      <c r="I243" s="134"/>
      <c r="J243" s="135">
        <f>ROUND(I243*H243,2)</f>
        <v>0</v>
      </c>
      <c r="K243" s="131" t="s">
        <v>225</v>
      </c>
      <c r="L243" s="30"/>
      <c r="M243" s="136" t="s">
        <v>1</v>
      </c>
      <c r="N243" s="137" t="s">
        <v>41</v>
      </c>
      <c r="P243" s="138">
        <f>O243*H243</f>
        <v>0</v>
      </c>
      <c r="Q243" s="138">
        <v>8.8800000000000004E-2</v>
      </c>
      <c r="R243" s="138">
        <f>Q243*H243</f>
        <v>9.1463999999999999</v>
      </c>
      <c r="S243" s="138">
        <v>0</v>
      </c>
      <c r="T243" s="139">
        <f>S243*H243</f>
        <v>0</v>
      </c>
      <c r="AR243" s="140" t="s">
        <v>163</v>
      </c>
      <c r="AT243" s="140" t="s">
        <v>159</v>
      </c>
      <c r="AU243" s="140" t="s">
        <v>84</v>
      </c>
      <c r="AY243" s="15" t="s">
        <v>158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5" t="s">
        <v>80</v>
      </c>
      <c r="BK243" s="141">
        <f>ROUND(I243*H243,2)</f>
        <v>0</v>
      </c>
      <c r="BL243" s="15" t="s">
        <v>163</v>
      </c>
      <c r="BM243" s="140" t="s">
        <v>3205</v>
      </c>
    </row>
    <row r="244" spans="2:65" s="11" customFormat="1">
      <c r="B244" s="142"/>
      <c r="D244" s="143" t="s">
        <v>165</v>
      </c>
      <c r="E244" s="144" t="s">
        <v>1</v>
      </c>
      <c r="F244" s="145" t="s">
        <v>3206</v>
      </c>
      <c r="H244" s="146">
        <v>103</v>
      </c>
      <c r="I244" s="147"/>
      <c r="L244" s="142"/>
      <c r="M244" s="148"/>
      <c r="T244" s="149"/>
      <c r="AT244" s="144" t="s">
        <v>165</v>
      </c>
      <c r="AU244" s="144" t="s">
        <v>84</v>
      </c>
      <c r="AV244" s="11" t="s">
        <v>84</v>
      </c>
      <c r="AW244" s="11" t="s">
        <v>32</v>
      </c>
      <c r="AX244" s="11" t="s">
        <v>80</v>
      </c>
      <c r="AY244" s="144" t="s">
        <v>158</v>
      </c>
    </row>
    <row r="245" spans="2:65" s="1" customFormat="1" ht="21.75" customHeight="1">
      <c r="B245" s="128"/>
      <c r="C245" s="166" t="s">
        <v>451</v>
      </c>
      <c r="D245" s="166" t="s">
        <v>544</v>
      </c>
      <c r="E245" s="167" t="s">
        <v>3207</v>
      </c>
      <c r="F245" s="168" t="s">
        <v>3208</v>
      </c>
      <c r="G245" s="169" t="s">
        <v>256</v>
      </c>
      <c r="H245" s="170">
        <v>113.3</v>
      </c>
      <c r="I245" s="171"/>
      <c r="J245" s="172">
        <f>ROUND(I245*H245,2)</f>
        <v>0</v>
      </c>
      <c r="K245" s="168" t="s">
        <v>225</v>
      </c>
      <c r="L245" s="173"/>
      <c r="M245" s="174" t="s">
        <v>1</v>
      </c>
      <c r="N245" s="175" t="s">
        <v>41</v>
      </c>
      <c r="P245" s="138">
        <f>O245*H245</f>
        <v>0</v>
      </c>
      <c r="Q245" s="138">
        <v>0.13500000000000001</v>
      </c>
      <c r="R245" s="138">
        <f>Q245*H245</f>
        <v>15.295500000000001</v>
      </c>
      <c r="S245" s="138">
        <v>0</v>
      </c>
      <c r="T245" s="139">
        <f>S245*H245</f>
        <v>0</v>
      </c>
      <c r="AR245" s="140" t="s">
        <v>188</v>
      </c>
      <c r="AT245" s="140" t="s">
        <v>544</v>
      </c>
      <c r="AU245" s="140" t="s">
        <v>84</v>
      </c>
      <c r="AY245" s="15" t="s">
        <v>158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5" t="s">
        <v>80</v>
      </c>
      <c r="BK245" s="141">
        <f>ROUND(I245*H245,2)</f>
        <v>0</v>
      </c>
      <c r="BL245" s="15" t="s">
        <v>163</v>
      </c>
      <c r="BM245" s="140" t="s">
        <v>3209</v>
      </c>
    </row>
    <row r="246" spans="2:65" s="11" customFormat="1">
      <c r="B246" s="142"/>
      <c r="D246" s="143" t="s">
        <v>165</v>
      </c>
      <c r="F246" s="145" t="s">
        <v>3210</v>
      </c>
      <c r="H246" s="146">
        <v>113.3</v>
      </c>
      <c r="I246" s="147"/>
      <c r="L246" s="142"/>
      <c r="M246" s="148"/>
      <c r="T246" s="149"/>
      <c r="AT246" s="144" t="s">
        <v>165</v>
      </c>
      <c r="AU246" s="144" t="s">
        <v>84</v>
      </c>
      <c r="AV246" s="11" t="s">
        <v>84</v>
      </c>
      <c r="AW246" s="11" t="s">
        <v>3</v>
      </c>
      <c r="AX246" s="11" t="s">
        <v>80</v>
      </c>
      <c r="AY246" s="144" t="s">
        <v>158</v>
      </c>
    </row>
    <row r="247" spans="2:65" s="1" customFormat="1" ht="24.2" customHeight="1">
      <c r="B247" s="128"/>
      <c r="C247" s="129" t="s">
        <v>456</v>
      </c>
      <c r="D247" s="129" t="s">
        <v>159</v>
      </c>
      <c r="E247" s="130" t="s">
        <v>3211</v>
      </c>
      <c r="F247" s="131" t="s">
        <v>3212</v>
      </c>
      <c r="G247" s="132" t="s">
        <v>352</v>
      </c>
      <c r="H247" s="133">
        <v>30</v>
      </c>
      <c r="I247" s="134"/>
      <c r="J247" s="135">
        <f>ROUND(I247*H247,2)</f>
        <v>0</v>
      </c>
      <c r="K247" s="131" t="s">
        <v>225</v>
      </c>
      <c r="L247" s="30"/>
      <c r="M247" s="136" t="s">
        <v>1</v>
      </c>
      <c r="N247" s="137" t="s">
        <v>41</v>
      </c>
      <c r="P247" s="138">
        <f>O247*H247</f>
        <v>0</v>
      </c>
      <c r="Q247" s="138">
        <v>1.0000000000000001E-5</v>
      </c>
      <c r="R247" s="138">
        <f>Q247*H247</f>
        <v>3.0000000000000003E-4</v>
      </c>
      <c r="S247" s="138">
        <v>0</v>
      </c>
      <c r="T247" s="139">
        <f>S247*H247</f>
        <v>0</v>
      </c>
      <c r="AR247" s="140" t="s">
        <v>163</v>
      </c>
      <c r="AT247" s="140" t="s">
        <v>159</v>
      </c>
      <c r="AU247" s="140" t="s">
        <v>84</v>
      </c>
      <c r="AY247" s="15" t="s">
        <v>158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5" t="s">
        <v>80</v>
      </c>
      <c r="BK247" s="141">
        <f>ROUND(I247*H247,2)</f>
        <v>0</v>
      </c>
      <c r="BL247" s="15" t="s">
        <v>163</v>
      </c>
      <c r="BM247" s="140" t="s">
        <v>3213</v>
      </c>
    </row>
    <row r="248" spans="2:65" s="1" customFormat="1" ht="24.2" customHeight="1">
      <c r="B248" s="128"/>
      <c r="C248" s="129" t="s">
        <v>461</v>
      </c>
      <c r="D248" s="129" t="s">
        <v>159</v>
      </c>
      <c r="E248" s="130" t="s">
        <v>3214</v>
      </c>
      <c r="F248" s="131" t="s">
        <v>3215</v>
      </c>
      <c r="G248" s="132" t="s">
        <v>352</v>
      </c>
      <c r="H248" s="133">
        <v>70</v>
      </c>
      <c r="I248" s="134"/>
      <c r="J248" s="135">
        <f>ROUND(I248*H248,2)</f>
        <v>0</v>
      </c>
      <c r="K248" s="131" t="s">
        <v>1</v>
      </c>
      <c r="L248" s="30"/>
      <c r="M248" s="136" t="s">
        <v>1</v>
      </c>
      <c r="N248" s="137" t="s">
        <v>41</v>
      </c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AR248" s="140" t="s">
        <v>163</v>
      </c>
      <c r="AT248" s="140" t="s">
        <v>159</v>
      </c>
      <c r="AU248" s="140" t="s">
        <v>84</v>
      </c>
      <c r="AY248" s="15" t="s">
        <v>158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5" t="s">
        <v>80</v>
      </c>
      <c r="BK248" s="141">
        <f>ROUND(I248*H248,2)</f>
        <v>0</v>
      </c>
      <c r="BL248" s="15" t="s">
        <v>163</v>
      </c>
      <c r="BM248" s="140" t="s">
        <v>3216</v>
      </c>
    </row>
    <row r="249" spans="2:65" s="10" customFormat="1" ht="22.9" customHeight="1">
      <c r="B249" s="118"/>
      <c r="D249" s="119" t="s">
        <v>75</v>
      </c>
      <c r="E249" s="164" t="s">
        <v>188</v>
      </c>
      <c r="F249" s="164" t="s">
        <v>2435</v>
      </c>
      <c r="I249" s="121"/>
      <c r="J249" s="165">
        <f>BK249</f>
        <v>0</v>
      </c>
      <c r="L249" s="118"/>
      <c r="M249" s="123"/>
      <c r="P249" s="124">
        <f>SUM(P250:P277)</f>
        <v>0</v>
      </c>
      <c r="R249" s="124">
        <f>SUM(R250:R277)</f>
        <v>28.500180479999997</v>
      </c>
      <c r="T249" s="125">
        <f>SUM(T250:T277)</f>
        <v>0</v>
      </c>
      <c r="AR249" s="119" t="s">
        <v>80</v>
      </c>
      <c r="AT249" s="126" t="s">
        <v>75</v>
      </c>
      <c r="AU249" s="126" t="s">
        <v>80</v>
      </c>
      <c r="AY249" s="119" t="s">
        <v>158</v>
      </c>
      <c r="BK249" s="127">
        <f>SUM(BK250:BK277)</f>
        <v>0</v>
      </c>
    </row>
    <row r="250" spans="2:65" s="1" customFormat="1" ht="16.5" customHeight="1">
      <c r="B250" s="128"/>
      <c r="C250" s="129" t="s">
        <v>466</v>
      </c>
      <c r="D250" s="129" t="s">
        <v>159</v>
      </c>
      <c r="E250" s="130" t="s">
        <v>3217</v>
      </c>
      <c r="F250" s="131" t="s">
        <v>3218</v>
      </c>
      <c r="G250" s="132" t="s">
        <v>2714</v>
      </c>
      <c r="H250" s="133">
        <v>1</v>
      </c>
      <c r="I250" s="134"/>
      <c r="J250" s="135">
        <f>ROUND(I250*H250,2)</f>
        <v>0</v>
      </c>
      <c r="K250" s="131" t="s">
        <v>1</v>
      </c>
      <c r="L250" s="30"/>
      <c r="M250" s="136" t="s">
        <v>1</v>
      </c>
      <c r="N250" s="137" t="s">
        <v>41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163</v>
      </c>
      <c r="AT250" s="140" t="s">
        <v>159</v>
      </c>
      <c r="AU250" s="140" t="s">
        <v>84</v>
      </c>
      <c r="AY250" s="15" t="s">
        <v>158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5" t="s">
        <v>80</v>
      </c>
      <c r="BK250" s="141">
        <f>ROUND(I250*H250,2)</f>
        <v>0</v>
      </c>
      <c r="BL250" s="15" t="s">
        <v>163</v>
      </c>
      <c r="BM250" s="140" t="s">
        <v>3219</v>
      </c>
    </row>
    <row r="251" spans="2:65" s="1" customFormat="1" ht="16.5" customHeight="1">
      <c r="B251" s="128"/>
      <c r="C251" s="129" t="s">
        <v>472</v>
      </c>
      <c r="D251" s="129" t="s">
        <v>159</v>
      </c>
      <c r="E251" s="130" t="s">
        <v>3220</v>
      </c>
      <c r="F251" s="131" t="s">
        <v>3221</v>
      </c>
      <c r="G251" s="132" t="s">
        <v>325</v>
      </c>
      <c r="H251" s="133">
        <v>1</v>
      </c>
      <c r="I251" s="134"/>
      <c r="J251" s="135">
        <f>ROUND(I251*H251,2)</f>
        <v>0</v>
      </c>
      <c r="K251" s="131" t="s">
        <v>1</v>
      </c>
      <c r="L251" s="30"/>
      <c r="M251" s="136" t="s">
        <v>1</v>
      </c>
      <c r="N251" s="137" t="s">
        <v>41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163</v>
      </c>
      <c r="AT251" s="140" t="s">
        <v>159</v>
      </c>
      <c r="AU251" s="140" t="s">
        <v>84</v>
      </c>
      <c r="AY251" s="15" t="s">
        <v>158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5" t="s">
        <v>80</v>
      </c>
      <c r="BK251" s="141">
        <f>ROUND(I251*H251,2)</f>
        <v>0</v>
      </c>
      <c r="BL251" s="15" t="s">
        <v>163</v>
      </c>
      <c r="BM251" s="140" t="s">
        <v>3222</v>
      </c>
    </row>
    <row r="252" spans="2:65" s="1" customFormat="1" ht="33" customHeight="1">
      <c r="B252" s="128"/>
      <c r="C252" s="129" t="s">
        <v>477</v>
      </c>
      <c r="D252" s="129" t="s">
        <v>159</v>
      </c>
      <c r="E252" s="130" t="s">
        <v>3223</v>
      </c>
      <c r="F252" s="131" t="s">
        <v>3224</v>
      </c>
      <c r="G252" s="132" t="s">
        <v>352</v>
      </c>
      <c r="H252" s="133">
        <v>6</v>
      </c>
      <c r="I252" s="134"/>
      <c r="J252" s="135">
        <f>ROUND(I252*H252,2)</f>
        <v>0</v>
      </c>
      <c r="K252" s="131" t="s">
        <v>225</v>
      </c>
      <c r="L252" s="30"/>
      <c r="M252" s="136" t="s">
        <v>1</v>
      </c>
      <c r="N252" s="137" t="s">
        <v>41</v>
      </c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AR252" s="140" t="s">
        <v>163</v>
      </c>
      <c r="AT252" s="140" t="s">
        <v>159</v>
      </c>
      <c r="AU252" s="140" t="s">
        <v>84</v>
      </c>
      <c r="AY252" s="15" t="s">
        <v>158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5" t="s">
        <v>80</v>
      </c>
      <c r="BK252" s="141">
        <f>ROUND(I252*H252,2)</f>
        <v>0</v>
      </c>
      <c r="BL252" s="15" t="s">
        <v>163</v>
      </c>
      <c r="BM252" s="140" t="s">
        <v>3225</v>
      </c>
    </row>
    <row r="253" spans="2:65" s="1" customFormat="1" ht="24.2" customHeight="1">
      <c r="B253" s="128"/>
      <c r="C253" s="166" t="s">
        <v>482</v>
      </c>
      <c r="D253" s="166" t="s">
        <v>544</v>
      </c>
      <c r="E253" s="167" t="s">
        <v>3226</v>
      </c>
      <c r="F253" s="168" t="s">
        <v>3227</v>
      </c>
      <c r="G253" s="169" t="s">
        <v>352</v>
      </c>
      <c r="H253" s="170">
        <v>6.3</v>
      </c>
      <c r="I253" s="171"/>
      <c r="J253" s="172">
        <f>ROUND(I253*H253,2)</f>
        <v>0</v>
      </c>
      <c r="K253" s="168" t="s">
        <v>225</v>
      </c>
      <c r="L253" s="173"/>
      <c r="M253" s="174" t="s">
        <v>1</v>
      </c>
      <c r="N253" s="175" t="s">
        <v>41</v>
      </c>
      <c r="P253" s="138">
        <f>O253*H253</f>
        <v>0</v>
      </c>
      <c r="Q253" s="138">
        <v>4.2000000000000002E-4</v>
      </c>
      <c r="R253" s="138">
        <f>Q253*H253</f>
        <v>2.6459999999999999E-3</v>
      </c>
      <c r="S253" s="138">
        <v>0</v>
      </c>
      <c r="T253" s="139">
        <f>S253*H253</f>
        <v>0</v>
      </c>
      <c r="AR253" s="140" t="s">
        <v>188</v>
      </c>
      <c r="AT253" s="140" t="s">
        <v>544</v>
      </c>
      <c r="AU253" s="140" t="s">
        <v>84</v>
      </c>
      <c r="AY253" s="15" t="s">
        <v>158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5" t="s">
        <v>80</v>
      </c>
      <c r="BK253" s="141">
        <f>ROUND(I253*H253,2)</f>
        <v>0</v>
      </c>
      <c r="BL253" s="15" t="s">
        <v>163</v>
      </c>
      <c r="BM253" s="140" t="s">
        <v>3228</v>
      </c>
    </row>
    <row r="254" spans="2:65" s="11" customFormat="1">
      <c r="B254" s="142"/>
      <c r="D254" s="143" t="s">
        <v>165</v>
      </c>
      <c r="F254" s="145" t="s">
        <v>3229</v>
      </c>
      <c r="H254" s="146">
        <v>6.3</v>
      </c>
      <c r="I254" s="147"/>
      <c r="L254" s="142"/>
      <c r="M254" s="148"/>
      <c r="T254" s="149"/>
      <c r="AT254" s="144" t="s">
        <v>165</v>
      </c>
      <c r="AU254" s="144" t="s">
        <v>84</v>
      </c>
      <c r="AV254" s="11" t="s">
        <v>84</v>
      </c>
      <c r="AW254" s="11" t="s">
        <v>3</v>
      </c>
      <c r="AX254" s="11" t="s">
        <v>80</v>
      </c>
      <c r="AY254" s="144" t="s">
        <v>158</v>
      </c>
    </row>
    <row r="255" spans="2:65" s="1" customFormat="1" ht="24.2" customHeight="1">
      <c r="B255" s="128"/>
      <c r="C255" s="129" t="s">
        <v>118</v>
      </c>
      <c r="D255" s="129" t="s">
        <v>159</v>
      </c>
      <c r="E255" s="130" t="s">
        <v>3230</v>
      </c>
      <c r="F255" s="131" t="s">
        <v>3231</v>
      </c>
      <c r="G255" s="132" t="s">
        <v>352</v>
      </c>
      <c r="H255" s="133">
        <v>48.5</v>
      </c>
      <c r="I255" s="134"/>
      <c r="J255" s="135">
        <f>ROUND(I255*H255,2)</f>
        <v>0</v>
      </c>
      <c r="K255" s="131" t="s">
        <v>225</v>
      </c>
      <c r="L255" s="30"/>
      <c r="M255" s="136" t="s">
        <v>1</v>
      </c>
      <c r="N255" s="137" t="s">
        <v>41</v>
      </c>
      <c r="P255" s="138">
        <f>O255*H255</f>
        <v>0</v>
      </c>
      <c r="Q255" s="138">
        <v>1.0000000000000001E-5</v>
      </c>
      <c r="R255" s="138">
        <f>Q255*H255</f>
        <v>4.8500000000000003E-4</v>
      </c>
      <c r="S255" s="138">
        <v>0</v>
      </c>
      <c r="T255" s="139">
        <f>S255*H255</f>
        <v>0</v>
      </c>
      <c r="AR255" s="140" t="s">
        <v>163</v>
      </c>
      <c r="AT255" s="140" t="s">
        <v>159</v>
      </c>
      <c r="AU255" s="140" t="s">
        <v>84</v>
      </c>
      <c r="AY255" s="15" t="s">
        <v>158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5" t="s">
        <v>80</v>
      </c>
      <c r="BK255" s="141">
        <f>ROUND(I255*H255,2)</f>
        <v>0</v>
      </c>
      <c r="BL255" s="15" t="s">
        <v>163</v>
      </c>
      <c r="BM255" s="140" t="s">
        <v>3232</v>
      </c>
    </row>
    <row r="256" spans="2:65" s="1" customFormat="1" ht="24.2" customHeight="1">
      <c r="B256" s="128"/>
      <c r="C256" s="166" t="s">
        <v>491</v>
      </c>
      <c r="D256" s="166" t="s">
        <v>544</v>
      </c>
      <c r="E256" s="167" t="s">
        <v>3233</v>
      </c>
      <c r="F256" s="168" t="s">
        <v>3234</v>
      </c>
      <c r="G256" s="169" t="s">
        <v>352</v>
      </c>
      <c r="H256" s="170">
        <v>49.228000000000002</v>
      </c>
      <c r="I256" s="171"/>
      <c r="J256" s="172">
        <f>ROUND(I256*H256,2)</f>
        <v>0</v>
      </c>
      <c r="K256" s="168" t="s">
        <v>225</v>
      </c>
      <c r="L256" s="173"/>
      <c r="M256" s="174" t="s">
        <v>1</v>
      </c>
      <c r="N256" s="175" t="s">
        <v>41</v>
      </c>
      <c r="P256" s="138">
        <f>O256*H256</f>
        <v>0</v>
      </c>
      <c r="Q256" s="138">
        <v>2.9099999999999998E-3</v>
      </c>
      <c r="R256" s="138">
        <f>Q256*H256</f>
        <v>0.14325347999999999</v>
      </c>
      <c r="S256" s="138">
        <v>0</v>
      </c>
      <c r="T256" s="139">
        <f>S256*H256</f>
        <v>0</v>
      </c>
      <c r="AR256" s="140" t="s">
        <v>188</v>
      </c>
      <c r="AT256" s="140" t="s">
        <v>544</v>
      </c>
      <c r="AU256" s="140" t="s">
        <v>84</v>
      </c>
      <c r="AY256" s="15" t="s">
        <v>158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5" t="s">
        <v>80</v>
      </c>
      <c r="BK256" s="141">
        <f>ROUND(I256*H256,2)</f>
        <v>0</v>
      </c>
      <c r="BL256" s="15" t="s">
        <v>163</v>
      </c>
      <c r="BM256" s="140" t="s">
        <v>3235</v>
      </c>
    </row>
    <row r="257" spans="2:65" s="11" customFormat="1">
      <c r="B257" s="142"/>
      <c r="D257" s="143" t="s">
        <v>165</v>
      </c>
      <c r="F257" s="145" t="s">
        <v>3236</v>
      </c>
      <c r="H257" s="146">
        <v>49.228000000000002</v>
      </c>
      <c r="I257" s="147"/>
      <c r="L257" s="142"/>
      <c r="M257" s="148"/>
      <c r="T257" s="149"/>
      <c r="AT257" s="144" t="s">
        <v>165</v>
      </c>
      <c r="AU257" s="144" t="s">
        <v>84</v>
      </c>
      <c r="AV257" s="11" t="s">
        <v>84</v>
      </c>
      <c r="AW257" s="11" t="s">
        <v>3</v>
      </c>
      <c r="AX257" s="11" t="s">
        <v>80</v>
      </c>
      <c r="AY257" s="144" t="s">
        <v>158</v>
      </c>
    </row>
    <row r="258" spans="2:65" s="1" customFormat="1" ht="24.2" customHeight="1">
      <c r="B258" s="128"/>
      <c r="C258" s="129" t="s">
        <v>496</v>
      </c>
      <c r="D258" s="129" t="s">
        <v>159</v>
      </c>
      <c r="E258" s="130" t="s">
        <v>3237</v>
      </c>
      <c r="F258" s="131" t="s">
        <v>3238</v>
      </c>
      <c r="G258" s="132" t="s">
        <v>352</v>
      </c>
      <c r="H258" s="133">
        <v>40</v>
      </c>
      <c r="I258" s="134"/>
      <c r="J258" s="135">
        <f>ROUND(I258*H258,2)</f>
        <v>0</v>
      </c>
      <c r="K258" s="131" t="s">
        <v>225</v>
      </c>
      <c r="L258" s="30"/>
      <c r="M258" s="136" t="s">
        <v>1</v>
      </c>
      <c r="N258" s="137" t="s">
        <v>41</v>
      </c>
      <c r="P258" s="138">
        <f>O258*H258</f>
        <v>0</v>
      </c>
      <c r="Q258" s="138">
        <v>1.0000000000000001E-5</v>
      </c>
      <c r="R258" s="138">
        <f>Q258*H258</f>
        <v>4.0000000000000002E-4</v>
      </c>
      <c r="S258" s="138">
        <v>0</v>
      </c>
      <c r="T258" s="139">
        <f>S258*H258</f>
        <v>0</v>
      </c>
      <c r="AR258" s="140" t="s">
        <v>163</v>
      </c>
      <c r="AT258" s="140" t="s">
        <v>159</v>
      </c>
      <c r="AU258" s="140" t="s">
        <v>84</v>
      </c>
      <c r="AY258" s="15" t="s">
        <v>158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5" t="s">
        <v>80</v>
      </c>
      <c r="BK258" s="141">
        <f>ROUND(I258*H258,2)</f>
        <v>0</v>
      </c>
      <c r="BL258" s="15" t="s">
        <v>163</v>
      </c>
      <c r="BM258" s="140" t="s">
        <v>3239</v>
      </c>
    </row>
    <row r="259" spans="2:65" s="1" customFormat="1" ht="24.2" customHeight="1">
      <c r="B259" s="128"/>
      <c r="C259" s="166" t="s">
        <v>502</v>
      </c>
      <c r="D259" s="166" t="s">
        <v>544</v>
      </c>
      <c r="E259" s="167" t="s">
        <v>3240</v>
      </c>
      <c r="F259" s="168" t="s">
        <v>3241</v>
      </c>
      <c r="G259" s="169" t="s">
        <v>352</v>
      </c>
      <c r="H259" s="170">
        <v>40.6</v>
      </c>
      <c r="I259" s="171"/>
      <c r="J259" s="172">
        <f>ROUND(I259*H259,2)</f>
        <v>0</v>
      </c>
      <c r="K259" s="168" t="s">
        <v>225</v>
      </c>
      <c r="L259" s="173"/>
      <c r="M259" s="174" t="s">
        <v>1</v>
      </c>
      <c r="N259" s="175" t="s">
        <v>41</v>
      </c>
      <c r="P259" s="138">
        <f>O259*H259</f>
        <v>0</v>
      </c>
      <c r="Q259" s="138">
        <v>4.6100000000000004E-3</v>
      </c>
      <c r="R259" s="138">
        <f>Q259*H259</f>
        <v>0.18716600000000003</v>
      </c>
      <c r="S259" s="138">
        <v>0</v>
      </c>
      <c r="T259" s="139">
        <f>S259*H259</f>
        <v>0</v>
      </c>
      <c r="AR259" s="140" t="s">
        <v>188</v>
      </c>
      <c r="AT259" s="140" t="s">
        <v>544</v>
      </c>
      <c r="AU259" s="140" t="s">
        <v>84</v>
      </c>
      <c r="AY259" s="15" t="s">
        <v>158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5" t="s">
        <v>80</v>
      </c>
      <c r="BK259" s="141">
        <f>ROUND(I259*H259,2)</f>
        <v>0</v>
      </c>
      <c r="BL259" s="15" t="s">
        <v>163</v>
      </c>
      <c r="BM259" s="140" t="s">
        <v>3242</v>
      </c>
    </row>
    <row r="260" spans="2:65" s="11" customFormat="1">
      <c r="B260" s="142"/>
      <c r="D260" s="143" t="s">
        <v>165</v>
      </c>
      <c r="F260" s="145" t="s">
        <v>3243</v>
      </c>
      <c r="H260" s="146">
        <v>40.6</v>
      </c>
      <c r="I260" s="147"/>
      <c r="L260" s="142"/>
      <c r="M260" s="148"/>
      <c r="T260" s="149"/>
      <c r="AT260" s="144" t="s">
        <v>165</v>
      </c>
      <c r="AU260" s="144" t="s">
        <v>84</v>
      </c>
      <c r="AV260" s="11" t="s">
        <v>84</v>
      </c>
      <c r="AW260" s="11" t="s">
        <v>3</v>
      </c>
      <c r="AX260" s="11" t="s">
        <v>80</v>
      </c>
      <c r="AY260" s="144" t="s">
        <v>158</v>
      </c>
    </row>
    <row r="261" spans="2:65" s="1" customFormat="1" ht="24.2" customHeight="1">
      <c r="B261" s="128"/>
      <c r="C261" s="129" t="s">
        <v>506</v>
      </c>
      <c r="D261" s="129" t="s">
        <v>159</v>
      </c>
      <c r="E261" s="130" t="s">
        <v>3244</v>
      </c>
      <c r="F261" s="131" t="s">
        <v>3245</v>
      </c>
      <c r="G261" s="132" t="s">
        <v>352</v>
      </c>
      <c r="H261" s="133">
        <v>6</v>
      </c>
      <c r="I261" s="134"/>
      <c r="J261" s="135">
        <f t="shared" ref="J261:J276" si="0">ROUND(I261*H261,2)</f>
        <v>0</v>
      </c>
      <c r="K261" s="131" t="s">
        <v>225</v>
      </c>
      <c r="L261" s="30"/>
      <c r="M261" s="136" t="s">
        <v>1</v>
      </c>
      <c r="N261" s="137" t="s">
        <v>41</v>
      </c>
      <c r="P261" s="138">
        <f t="shared" ref="P261:P276" si="1">O261*H261</f>
        <v>0</v>
      </c>
      <c r="Q261" s="138">
        <v>0</v>
      </c>
      <c r="R261" s="138">
        <f t="shared" ref="R261:R276" si="2">Q261*H261</f>
        <v>0</v>
      </c>
      <c r="S261" s="138">
        <v>0</v>
      </c>
      <c r="T261" s="139">
        <f t="shared" ref="T261:T276" si="3">S261*H261</f>
        <v>0</v>
      </c>
      <c r="AR261" s="140" t="s">
        <v>163</v>
      </c>
      <c r="AT261" s="140" t="s">
        <v>159</v>
      </c>
      <c r="AU261" s="140" t="s">
        <v>84</v>
      </c>
      <c r="AY261" s="15" t="s">
        <v>158</v>
      </c>
      <c r="BE261" s="141">
        <f t="shared" ref="BE261:BE276" si="4">IF(N261="základní",J261,0)</f>
        <v>0</v>
      </c>
      <c r="BF261" s="141">
        <f t="shared" ref="BF261:BF276" si="5">IF(N261="snížená",J261,0)</f>
        <v>0</v>
      </c>
      <c r="BG261" s="141">
        <f t="shared" ref="BG261:BG276" si="6">IF(N261="zákl. přenesená",J261,0)</f>
        <v>0</v>
      </c>
      <c r="BH261" s="141">
        <f t="shared" ref="BH261:BH276" si="7">IF(N261="sníž. přenesená",J261,0)</f>
        <v>0</v>
      </c>
      <c r="BI261" s="141">
        <f t="shared" ref="BI261:BI276" si="8">IF(N261="nulová",J261,0)</f>
        <v>0</v>
      </c>
      <c r="BJ261" s="15" t="s">
        <v>80</v>
      </c>
      <c r="BK261" s="141">
        <f t="shared" ref="BK261:BK276" si="9">ROUND(I261*H261,2)</f>
        <v>0</v>
      </c>
      <c r="BL261" s="15" t="s">
        <v>163</v>
      </c>
      <c r="BM261" s="140" t="s">
        <v>3246</v>
      </c>
    </row>
    <row r="262" spans="2:65" s="1" customFormat="1" ht="16.5" customHeight="1">
      <c r="B262" s="128"/>
      <c r="C262" s="129" t="s">
        <v>510</v>
      </c>
      <c r="D262" s="129" t="s">
        <v>159</v>
      </c>
      <c r="E262" s="130" t="s">
        <v>2505</v>
      </c>
      <c r="F262" s="131" t="s">
        <v>2506</v>
      </c>
      <c r="G262" s="132" t="s">
        <v>352</v>
      </c>
      <c r="H262" s="133">
        <v>6</v>
      </c>
      <c r="I262" s="134"/>
      <c r="J262" s="135">
        <f t="shared" si="0"/>
        <v>0</v>
      </c>
      <c r="K262" s="131" t="s">
        <v>225</v>
      </c>
      <c r="L262" s="30"/>
      <c r="M262" s="136" t="s">
        <v>1</v>
      </c>
      <c r="N262" s="137" t="s">
        <v>41</v>
      </c>
      <c r="P262" s="138">
        <f t="shared" si="1"/>
        <v>0</v>
      </c>
      <c r="Q262" s="138">
        <v>0</v>
      </c>
      <c r="R262" s="138">
        <f t="shared" si="2"/>
        <v>0</v>
      </c>
      <c r="S262" s="138">
        <v>0</v>
      </c>
      <c r="T262" s="139">
        <f t="shared" si="3"/>
        <v>0</v>
      </c>
      <c r="AR262" s="140" t="s">
        <v>163</v>
      </c>
      <c r="AT262" s="140" t="s">
        <v>159</v>
      </c>
      <c r="AU262" s="140" t="s">
        <v>84</v>
      </c>
      <c r="AY262" s="15" t="s">
        <v>158</v>
      </c>
      <c r="BE262" s="141">
        <f t="shared" si="4"/>
        <v>0</v>
      </c>
      <c r="BF262" s="141">
        <f t="shared" si="5"/>
        <v>0</v>
      </c>
      <c r="BG262" s="141">
        <f t="shared" si="6"/>
        <v>0</v>
      </c>
      <c r="BH262" s="141">
        <f t="shared" si="7"/>
        <v>0</v>
      </c>
      <c r="BI262" s="141">
        <f t="shared" si="8"/>
        <v>0</v>
      </c>
      <c r="BJ262" s="15" t="s">
        <v>80</v>
      </c>
      <c r="BK262" s="141">
        <f t="shared" si="9"/>
        <v>0</v>
      </c>
      <c r="BL262" s="15" t="s">
        <v>163</v>
      </c>
      <c r="BM262" s="140" t="s">
        <v>3247</v>
      </c>
    </row>
    <row r="263" spans="2:65" s="1" customFormat="1" ht="24.2" customHeight="1">
      <c r="B263" s="128"/>
      <c r="C263" s="129" t="s">
        <v>515</v>
      </c>
      <c r="D263" s="129" t="s">
        <v>159</v>
      </c>
      <c r="E263" s="130" t="s">
        <v>3248</v>
      </c>
      <c r="F263" s="131" t="s">
        <v>3249</v>
      </c>
      <c r="G263" s="132" t="s">
        <v>325</v>
      </c>
      <c r="H263" s="133">
        <v>3</v>
      </c>
      <c r="I263" s="134"/>
      <c r="J263" s="135">
        <f t="shared" si="0"/>
        <v>0</v>
      </c>
      <c r="K263" s="131" t="s">
        <v>225</v>
      </c>
      <c r="L263" s="30"/>
      <c r="M263" s="136" t="s">
        <v>1</v>
      </c>
      <c r="N263" s="137" t="s">
        <v>41</v>
      </c>
      <c r="P263" s="138">
        <f t="shared" si="1"/>
        <v>0</v>
      </c>
      <c r="Q263" s="138">
        <v>1.92655</v>
      </c>
      <c r="R263" s="138">
        <f t="shared" si="2"/>
        <v>5.7796500000000002</v>
      </c>
      <c r="S263" s="138">
        <v>0</v>
      </c>
      <c r="T263" s="139">
        <f t="shared" si="3"/>
        <v>0</v>
      </c>
      <c r="AR263" s="140" t="s">
        <v>163</v>
      </c>
      <c r="AT263" s="140" t="s">
        <v>159</v>
      </c>
      <c r="AU263" s="140" t="s">
        <v>84</v>
      </c>
      <c r="AY263" s="15" t="s">
        <v>158</v>
      </c>
      <c r="BE263" s="141">
        <f t="shared" si="4"/>
        <v>0</v>
      </c>
      <c r="BF263" s="141">
        <f t="shared" si="5"/>
        <v>0</v>
      </c>
      <c r="BG263" s="141">
        <f t="shared" si="6"/>
        <v>0</v>
      </c>
      <c r="BH263" s="141">
        <f t="shared" si="7"/>
        <v>0</v>
      </c>
      <c r="BI263" s="141">
        <f t="shared" si="8"/>
        <v>0</v>
      </c>
      <c r="BJ263" s="15" t="s">
        <v>80</v>
      </c>
      <c r="BK263" s="141">
        <f t="shared" si="9"/>
        <v>0</v>
      </c>
      <c r="BL263" s="15" t="s">
        <v>163</v>
      </c>
      <c r="BM263" s="140" t="s">
        <v>3250</v>
      </c>
    </row>
    <row r="264" spans="2:65" s="1" customFormat="1" ht="24.2" customHeight="1">
      <c r="B264" s="128"/>
      <c r="C264" s="166" t="s">
        <v>521</v>
      </c>
      <c r="D264" s="166" t="s">
        <v>544</v>
      </c>
      <c r="E264" s="167" t="s">
        <v>3251</v>
      </c>
      <c r="F264" s="168" t="s">
        <v>3252</v>
      </c>
      <c r="G264" s="169" t="s">
        <v>325</v>
      </c>
      <c r="H264" s="170">
        <v>3</v>
      </c>
      <c r="I264" s="171"/>
      <c r="J264" s="172">
        <f t="shared" si="0"/>
        <v>0</v>
      </c>
      <c r="K264" s="168" t="s">
        <v>225</v>
      </c>
      <c r="L264" s="173"/>
      <c r="M264" s="174" t="s">
        <v>1</v>
      </c>
      <c r="N264" s="175" t="s">
        <v>41</v>
      </c>
      <c r="P264" s="138">
        <f t="shared" si="1"/>
        <v>0</v>
      </c>
      <c r="Q264" s="138">
        <v>0.52100000000000002</v>
      </c>
      <c r="R264" s="138">
        <f t="shared" si="2"/>
        <v>1.5630000000000002</v>
      </c>
      <c r="S264" s="138">
        <v>0</v>
      </c>
      <c r="T264" s="139">
        <f t="shared" si="3"/>
        <v>0</v>
      </c>
      <c r="AR264" s="140" t="s">
        <v>2063</v>
      </c>
      <c r="AT264" s="140" t="s">
        <v>544</v>
      </c>
      <c r="AU264" s="140" t="s">
        <v>84</v>
      </c>
      <c r="AY264" s="15" t="s">
        <v>158</v>
      </c>
      <c r="BE264" s="141">
        <f t="shared" si="4"/>
        <v>0</v>
      </c>
      <c r="BF264" s="141">
        <f t="shared" si="5"/>
        <v>0</v>
      </c>
      <c r="BG264" s="141">
        <f t="shared" si="6"/>
        <v>0</v>
      </c>
      <c r="BH264" s="141">
        <f t="shared" si="7"/>
        <v>0</v>
      </c>
      <c r="BI264" s="141">
        <f t="shared" si="8"/>
        <v>0</v>
      </c>
      <c r="BJ264" s="15" t="s">
        <v>80</v>
      </c>
      <c r="BK264" s="141">
        <f t="shared" si="9"/>
        <v>0</v>
      </c>
      <c r="BL264" s="15" t="s">
        <v>2063</v>
      </c>
      <c r="BM264" s="140" t="s">
        <v>3253</v>
      </c>
    </row>
    <row r="265" spans="2:65" s="1" customFormat="1" ht="21.75" customHeight="1">
      <c r="B265" s="128"/>
      <c r="C265" s="166" t="s">
        <v>530</v>
      </c>
      <c r="D265" s="166" t="s">
        <v>544</v>
      </c>
      <c r="E265" s="167" t="s">
        <v>3254</v>
      </c>
      <c r="F265" s="168" t="s">
        <v>3255</v>
      </c>
      <c r="G265" s="169" t="s">
        <v>325</v>
      </c>
      <c r="H265" s="170">
        <v>3</v>
      </c>
      <c r="I265" s="171"/>
      <c r="J265" s="172">
        <f t="shared" si="0"/>
        <v>0</v>
      </c>
      <c r="K265" s="168" t="s">
        <v>225</v>
      </c>
      <c r="L265" s="173"/>
      <c r="M265" s="174" t="s">
        <v>1</v>
      </c>
      <c r="N265" s="175" t="s">
        <v>41</v>
      </c>
      <c r="P265" s="138">
        <f t="shared" si="1"/>
        <v>0</v>
      </c>
      <c r="Q265" s="138">
        <v>0.254</v>
      </c>
      <c r="R265" s="138">
        <f t="shared" si="2"/>
        <v>0.76200000000000001</v>
      </c>
      <c r="S265" s="138">
        <v>0</v>
      </c>
      <c r="T265" s="139">
        <f t="shared" si="3"/>
        <v>0</v>
      </c>
      <c r="AR265" s="140" t="s">
        <v>2063</v>
      </c>
      <c r="AT265" s="140" t="s">
        <v>544</v>
      </c>
      <c r="AU265" s="140" t="s">
        <v>84</v>
      </c>
      <c r="AY265" s="15" t="s">
        <v>158</v>
      </c>
      <c r="BE265" s="141">
        <f t="shared" si="4"/>
        <v>0</v>
      </c>
      <c r="BF265" s="141">
        <f t="shared" si="5"/>
        <v>0</v>
      </c>
      <c r="BG265" s="141">
        <f t="shared" si="6"/>
        <v>0</v>
      </c>
      <c r="BH265" s="141">
        <f t="shared" si="7"/>
        <v>0</v>
      </c>
      <c r="BI265" s="141">
        <f t="shared" si="8"/>
        <v>0</v>
      </c>
      <c r="BJ265" s="15" t="s">
        <v>80</v>
      </c>
      <c r="BK265" s="141">
        <f t="shared" si="9"/>
        <v>0</v>
      </c>
      <c r="BL265" s="15" t="s">
        <v>2063</v>
      </c>
      <c r="BM265" s="140" t="s">
        <v>3256</v>
      </c>
    </row>
    <row r="266" spans="2:65" s="1" customFormat="1" ht="21.75" customHeight="1">
      <c r="B266" s="128"/>
      <c r="C266" s="166" t="s">
        <v>534</v>
      </c>
      <c r="D266" s="166" t="s">
        <v>544</v>
      </c>
      <c r="E266" s="167" t="s">
        <v>3257</v>
      </c>
      <c r="F266" s="168" t="s">
        <v>3258</v>
      </c>
      <c r="G266" s="169" t="s">
        <v>325</v>
      </c>
      <c r="H266" s="170">
        <v>3</v>
      </c>
      <c r="I266" s="171"/>
      <c r="J266" s="172">
        <f t="shared" si="0"/>
        <v>0</v>
      </c>
      <c r="K266" s="168" t="s">
        <v>225</v>
      </c>
      <c r="L266" s="173"/>
      <c r="M266" s="174" t="s">
        <v>1</v>
      </c>
      <c r="N266" s="175" t="s">
        <v>41</v>
      </c>
      <c r="P266" s="138">
        <f t="shared" si="1"/>
        <v>0</v>
      </c>
      <c r="Q266" s="138">
        <v>0.50600000000000001</v>
      </c>
      <c r="R266" s="138">
        <f t="shared" si="2"/>
        <v>1.518</v>
      </c>
      <c r="S266" s="138">
        <v>0</v>
      </c>
      <c r="T266" s="139">
        <f t="shared" si="3"/>
        <v>0</v>
      </c>
      <c r="AR266" s="140" t="s">
        <v>2063</v>
      </c>
      <c r="AT266" s="140" t="s">
        <v>544</v>
      </c>
      <c r="AU266" s="140" t="s">
        <v>84</v>
      </c>
      <c r="AY266" s="15" t="s">
        <v>158</v>
      </c>
      <c r="BE266" s="141">
        <f t="shared" si="4"/>
        <v>0</v>
      </c>
      <c r="BF266" s="141">
        <f t="shared" si="5"/>
        <v>0</v>
      </c>
      <c r="BG266" s="141">
        <f t="shared" si="6"/>
        <v>0</v>
      </c>
      <c r="BH266" s="141">
        <f t="shared" si="7"/>
        <v>0</v>
      </c>
      <c r="BI266" s="141">
        <f t="shared" si="8"/>
        <v>0</v>
      </c>
      <c r="BJ266" s="15" t="s">
        <v>80</v>
      </c>
      <c r="BK266" s="141">
        <f t="shared" si="9"/>
        <v>0</v>
      </c>
      <c r="BL266" s="15" t="s">
        <v>2063</v>
      </c>
      <c r="BM266" s="140" t="s">
        <v>3259</v>
      </c>
    </row>
    <row r="267" spans="2:65" s="1" customFormat="1" ht="24.2" customHeight="1">
      <c r="B267" s="128"/>
      <c r="C267" s="166" t="s">
        <v>121</v>
      </c>
      <c r="D267" s="166" t="s">
        <v>544</v>
      </c>
      <c r="E267" s="167" t="s">
        <v>3260</v>
      </c>
      <c r="F267" s="168" t="s">
        <v>3261</v>
      </c>
      <c r="G267" s="169" t="s">
        <v>325</v>
      </c>
      <c r="H267" s="170">
        <v>3</v>
      </c>
      <c r="I267" s="171"/>
      <c r="J267" s="172">
        <f t="shared" si="0"/>
        <v>0</v>
      </c>
      <c r="K267" s="168" t="s">
        <v>225</v>
      </c>
      <c r="L267" s="173"/>
      <c r="M267" s="174" t="s">
        <v>1</v>
      </c>
      <c r="N267" s="175" t="s">
        <v>41</v>
      </c>
      <c r="P267" s="138">
        <f t="shared" si="1"/>
        <v>0</v>
      </c>
      <c r="Q267" s="138">
        <v>1.2290000000000001</v>
      </c>
      <c r="R267" s="138">
        <f t="shared" si="2"/>
        <v>3.6870000000000003</v>
      </c>
      <c r="S267" s="138">
        <v>0</v>
      </c>
      <c r="T267" s="139">
        <f t="shared" si="3"/>
        <v>0</v>
      </c>
      <c r="AR267" s="140" t="s">
        <v>2063</v>
      </c>
      <c r="AT267" s="140" t="s">
        <v>544</v>
      </c>
      <c r="AU267" s="140" t="s">
        <v>84</v>
      </c>
      <c r="AY267" s="15" t="s">
        <v>158</v>
      </c>
      <c r="BE267" s="141">
        <f t="shared" si="4"/>
        <v>0</v>
      </c>
      <c r="BF267" s="141">
        <f t="shared" si="5"/>
        <v>0</v>
      </c>
      <c r="BG267" s="141">
        <f t="shared" si="6"/>
        <v>0</v>
      </c>
      <c r="BH267" s="141">
        <f t="shared" si="7"/>
        <v>0</v>
      </c>
      <c r="BI267" s="141">
        <f t="shared" si="8"/>
        <v>0</v>
      </c>
      <c r="BJ267" s="15" t="s">
        <v>80</v>
      </c>
      <c r="BK267" s="141">
        <f t="shared" si="9"/>
        <v>0</v>
      </c>
      <c r="BL267" s="15" t="s">
        <v>2063</v>
      </c>
      <c r="BM267" s="140" t="s">
        <v>3262</v>
      </c>
    </row>
    <row r="268" spans="2:65" s="1" customFormat="1" ht="16.5" customHeight="1">
      <c r="B268" s="128"/>
      <c r="C268" s="166" t="s">
        <v>543</v>
      </c>
      <c r="D268" s="166" t="s">
        <v>544</v>
      </c>
      <c r="E268" s="167" t="s">
        <v>3263</v>
      </c>
      <c r="F268" s="168" t="s">
        <v>3264</v>
      </c>
      <c r="G268" s="169" t="s">
        <v>325</v>
      </c>
      <c r="H268" s="170">
        <v>9</v>
      </c>
      <c r="I268" s="171"/>
      <c r="J268" s="172">
        <f t="shared" si="0"/>
        <v>0</v>
      </c>
      <c r="K268" s="168" t="s">
        <v>1</v>
      </c>
      <c r="L268" s="173"/>
      <c r="M268" s="174" t="s">
        <v>1</v>
      </c>
      <c r="N268" s="175" t="s">
        <v>41</v>
      </c>
      <c r="P268" s="138">
        <f t="shared" si="1"/>
        <v>0</v>
      </c>
      <c r="Q268" s="138">
        <v>1.35</v>
      </c>
      <c r="R268" s="138">
        <f t="shared" si="2"/>
        <v>12.15</v>
      </c>
      <c r="S268" s="138">
        <v>0</v>
      </c>
      <c r="T268" s="139">
        <f t="shared" si="3"/>
        <v>0</v>
      </c>
      <c r="AR268" s="140" t="s">
        <v>2063</v>
      </c>
      <c r="AT268" s="140" t="s">
        <v>544</v>
      </c>
      <c r="AU268" s="140" t="s">
        <v>84</v>
      </c>
      <c r="AY268" s="15" t="s">
        <v>158</v>
      </c>
      <c r="BE268" s="141">
        <f t="shared" si="4"/>
        <v>0</v>
      </c>
      <c r="BF268" s="141">
        <f t="shared" si="5"/>
        <v>0</v>
      </c>
      <c r="BG268" s="141">
        <f t="shared" si="6"/>
        <v>0</v>
      </c>
      <c r="BH268" s="141">
        <f t="shared" si="7"/>
        <v>0</v>
      </c>
      <c r="BI268" s="141">
        <f t="shared" si="8"/>
        <v>0</v>
      </c>
      <c r="BJ268" s="15" t="s">
        <v>80</v>
      </c>
      <c r="BK268" s="141">
        <f t="shared" si="9"/>
        <v>0</v>
      </c>
      <c r="BL268" s="15" t="s">
        <v>2063</v>
      </c>
      <c r="BM268" s="140" t="s">
        <v>3265</v>
      </c>
    </row>
    <row r="269" spans="2:65" s="1" customFormat="1" ht="24.2" customHeight="1">
      <c r="B269" s="128"/>
      <c r="C269" s="129" t="s">
        <v>549</v>
      </c>
      <c r="D269" s="129" t="s">
        <v>159</v>
      </c>
      <c r="E269" s="130" t="s">
        <v>3266</v>
      </c>
      <c r="F269" s="131" t="s">
        <v>3267</v>
      </c>
      <c r="G269" s="132" t="s">
        <v>325</v>
      </c>
      <c r="H269" s="133">
        <v>4</v>
      </c>
      <c r="I269" s="134"/>
      <c r="J269" s="135">
        <f t="shared" si="0"/>
        <v>0</v>
      </c>
      <c r="K269" s="131" t="s">
        <v>225</v>
      </c>
      <c r="L269" s="30"/>
      <c r="M269" s="136" t="s">
        <v>1</v>
      </c>
      <c r="N269" s="137" t="s">
        <v>41</v>
      </c>
      <c r="P269" s="138">
        <f t="shared" si="1"/>
        <v>0</v>
      </c>
      <c r="Q269" s="138">
        <v>5.8029999999999998E-2</v>
      </c>
      <c r="R269" s="138">
        <f t="shared" si="2"/>
        <v>0.23211999999999999</v>
      </c>
      <c r="S269" s="138">
        <v>0</v>
      </c>
      <c r="T269" s="139">
        <f t="shared" si="3"/>
        <v>0</v>
      </c>
      <c r="AR269" s="140" t="s">
        <v>163</v>
      </c>
      <c r="AT269" s="140" t="s">
        <v>159</v>
      </c>
      <c r="AU269" s="140" t="s">
        <v>84</v>
      </c>
      <c r="AY269" s="15" t="s">
        <v>158</v>
      </c>
      <c r="BE269" s="141">
        <f t="shared" si="4"/>
        <v>0</v>
      </c>
      <c r="BF269" s="141">
        <f t="shared" si="5"/>
        <v>0</v>
      </c>
      <c r="BG269" s="141">
        <f t="shared" si="6"/>
        <v>0</v>
      </c>
      <c r="BH269" s="141">
        <f t="shared" si="7"/>
        <v>0</v>
      </c>
      <c r="BI269" s="141">
        <f t="shared" si="8"/>
        <v>0</v>
      </c>
      <c r="BJ269" s="15" t="s">
        <v>80</v>
      </c>
      <c r="BK269" s="141">
        <f t="shared" si="9"/>
        <v>0</v>
      </c>
      <c r="BL269" s="15" t="s">
        <v>163</v>
      </c>
      <c r="BM269" s="140" t="s">
        <v>3268</v>
      </c>
    </row>
    <row r="270" spans="2:65" s="1" customFormat="1" ht="33" customHeight="1">
      <c r="B270" s="128"/>
      <c r="C270" s="129" t="s">
        <v>556</v>
      </c>
      <c r="D270" s="129" t="s">
        <v>159</v>
      </c>
      <c r="E270" s="130" t="s">
        <v>3269</v>
      </c>
      <c r="F270" s="131" t="s">
        <v>3270</v>
      </c>
      <c r="G270" s="132" t="s">
        <v>325</v>
      </c>
      <c r="H270" s="133">
        <v>4</v>
      </c>
      <c r="I270" s="134"/>
      <c r="J270" s="135">
        <f t="shared" si="0"/>
        <v>0</v>
      </c>
      <c r="K270" s="131" t="s">
        <v>225</v>
      </c>
      <c r="L270" s="30"/>
      <c r="M270" s="136" t="s">
        <v>1</v>
      </c>
      <c r="N270" s="137" t="s">
        <v>41</v>
      </c>
      <c r="P270" s="138">
        <f t="shared" si="1"/>
        <v>0</v>
      </c>
      <c r="Q270" s="138">
        <v>1.136E-2</v>
      </c>
      <c r="R270" s="138">
        <f t="shared" si="2"/>
        <v>4.5440000000000001E-2</v>
      </c>
      <c r="S270" s="138">
        <v>0</v>
      </c>
      <c r="T270" s="139">
        <f t="shared" si="3"/>
        <v>0</v>
      </c>
      <c r="AR270" s="140" t="s">
        <v>163</v>
      </c>
      <c r="AT270" s="140" t="s">
        <v>159</v>
      </c>
      <c r="AU270" s="140" t="s">
        <v>84</v>
      </c>
      <c r="AY270" s="15" t="s">
        <v>158</v>
      </c>
      <c r="BE270" s="141">
        <f t="shared" si="4"/>
        <v>0</v>
      </c>
      <c r="BF270" s="141">
        <f t="shared" si="5"/>
        <v>0</v>
      </c>
      <c r="BG270" s="141">
        <f t="shared" si="6"/>
        <v>0</v>
      </c>
      <c r="BH270" s="141">
        <f t="shared" si="7"/>
        <v>0</v>
      </c>
      <c r="BI270" s="141">
        <f t="shared" si="8"/>
        <v>0</v>
      </c>
      <c r="BJ270" s="15" t="s">
        <v>80</v>
      </c>
      <c r="BK270" s="141">
        <f t="shared" si="9"/>
        <v>0</v>
      </c>
      <c r="BL270" s="15" t="s">
        <v>163</v>
      </c>
      <c r="BM270" s="140" t="s">
        <v>3271</v>
      </c>
    </row>
    <row r="271" spans="2:65" s="1" customFormat="1" ht="24.2" customHeight="1">
      <c r="B271" s="128"/>
      <c r="C271" s="129" t="s">
        <v>561</v>
      </c>
      <c r="D271" s="129" t="s">
        <v>159</v>
      </c>
      <c r="E271" s="130" t="s">
        <v>3272</v>
      </c>
      <c r="F271" s="131" t="s">
        <v>3273</v>
      </c>
      <c r="G271" s="132" t="s">
        <v>325</v>
      </c>
      <c r="H271" s="133">
        <v>4</v>
      </c>
      <c r="I271" s="134"/>
      <c r="J271" s="135">
        <f t="shared" si="0"/>
        <v>0</v>
      </c>
      <c r="K271" s="131" t="s">
        <v>225</v>
      </c>
      <c r="L271" s="30"/>
      <c r="M271" s="136" t="s">
        <v>1</v>
      </c>
      <c r="N271" s="137" t="s">
        <v>41</v>
      </c>
      <c r="P271" s="138">
        <f t="shared" si="1"/>
        <v>0</v>
      </c>
      <c r="Q271" s="138">
        <v>0</v>
      </c>
      <c r="R271" s="138">
        <f t="shared" si="2"/>
        <v>0</v>
      </c>
      <c r="S271" s="138">
        <v>0</v>
      </c>
      <c r="T271" s="139">
        <f t="shared" si="3"/>
        <v>0</v>
      </c>
      <c r="AR271" s="140" t="s">
        <v>163</v>
      </c>
      <c r="AT271" s="140" t="s">
        <v>159</v>
      </c>
      <c r="AU271" s="140" t="s">
        <v>84</v>
      </c>
      <c r="AY271" s="15" t="s">
        <v>158</v>
      </c>
      <c r="BE271" s="141">
        <f t="shared" si="4"/>
        <v>0</v>
      </c>
      <c r="BF271" s="141">
        <f t="shared" si="5"/>
        <v>0</v>
      </c>
      <c r="BG271" s="141">
        <f t="shared" si="6"/>
        <v>0</v>
      </c>
      <c r="BH271" s="141">
        <f t="shared" si="7"/>
        <v>0</v>
      </c>
      <c r="BI271" s="141">
        <f t="shared" si="8"/>
        <v>0</v>
      </c>
      <c r="BJ271" s="15" t="s">
        <v>80</v>
      </c>
      <c r="BK271" s="141">
        <f t="shared" si="9"/>
        <v>0</v>
      </c>
      <c r="BL271" s="15" t="s">
        <v>163</v>
      </c>
      <c r="BM271" s="140" t="s">
        <v>3274</v>
      </c>
    </row>
    <row r="272" spans="2:65" s="1" customFormat="1" ht="33" customHeight="1">
      <c r="B272" s="128"/>
      <c r="C272" s="129" t="s">
        <v>566</v>
      </c>
      <c r="D272" s="129" t="s">
        <v>159</v>
      </c>
      <c r="E272" s="130" t="s">
        <v>3275</v>
      </c>
      <c r="F272" s="131" t="s">
        <v>3276</v>
      </c>
      <c r="G272" s="132" t="s">
        <v>325</v>
      </c>
      <c r="H272" s="133">
        <v>4</v>
      </c>
      <c r="I272" s="134"/>
      <c r="J272" s="135">
        <f t="shared" si="0"/>
        <v>0</v>
      </c>
      <c r="K272" s="131" t="s">
        <v>225</v>
      </c>
      <c r="L272" s="30"/>
      <c r="M272" s="136" t="s">
        <v>1</v>
      </c>
      <c r="N272" s="137" t="s">
        <v>41</v>
      </c>
      <c r="P272" s="138">
        <f t="shared" si="1"/>
        <v>0</v>
      </c>
      <c r="Q272" s="138">
        <v>0.15251000000000001</v>
      </c>
      <c r="R272" s="138">
        <f t="shared" si="2"/>
        <v>0.61004000000000003</v>
      </c>
      <c r="S272" s="138">
        <v>0</v>
      </c>
      <c r="T272" s="139">
        <f t="shared" si="3"/>
        <v>0</v>
      </c>
      <c r="AR272" s="140" t="s">
        <v>163</v>
      </c>
      <c r="AT272" s="140" t="s">
        <v>159</v>
      </c>
      <c r="AU272" s="140" t="s">
        <v>84</v>
      </c>
      <c r="AY272" s="15" t="s">
        <v>158</v>
      </c>
      <c r="BE272" s="141">
        <f t="shared" si="4"/>
        <v>0</v>
      </c>
      <c r="BF272" s="141">
        <f t="shared" si="5"/>
        <v>0</v>
      </c>
      <c r="BG272" s="141">
        <f t="shared" si="6"/>
        <v>0</v>
      </c>
      <c r="BH272" s="141">
        <f t="shared" si="7"/>
        <v>0</v>
      </c>
      <c r="BI272" s="141">
        <f t="shared" si="8"/>
        <v>0</v>
      </c>
      <c r="BJ272" s="15" t="s">
        <v>80</v>
      </c>
      <c r="BK272" s="141">
        <f t="shared" si="9"/>
        <v>0</v>
      </c>
      <c r="BL272" s="15" t="s">
        <v>163</v>
      </c>
      <c r="BM272" s="140" t="s">
        <v>3277</v>
      </c>
    </row>
    <row r="273" spans="2:65" s="1" customFormat="1" ht="21.75" customHeight="1">
      <c r="B273" s="128"/>
      <c r="C273" s="129" t="s">
        <v>570</v>
      </c>
      <c r="D273" s="129" t="s">
        <v>159</v>
      </c>
      <c r="E273" s="130" t="s">
        <v>3278</v>
      </c>
      <c r="F273" s="131" t="s">
        <v>3279</v>
      </c>
      <c r="G273" s="132" t="s">
        <v>325</v>
      </c>
      <c r="H273" s="133">
        <v>9</v>
      </c>
      <c r="I273" s="134"/>
      <c r="J273" s="135">
        <f t="shared" si="0"/>
        <v>0</v>
      </c>
      <c r="K273" s="131" t="s">
        <v>1</v>
      </c>
      <c r="L273" s="30"/>
      <c r="M273" s="136" t="s">
        <v>1</v>
      </c>
      <c r="N273" s="137" t="s">
        <v>41</v>
      </c>
      <c r="P273" s="138">
        <f t="shared" si="1"/>
        <v>0</v>
      </c>
      <c r="Q273" s="138">
        <v>0.14494000000000001</v>
      </c>
      <c r="R273" s="138">
        <f t="shared" si="2"/>
        <v>1.3044600000000002</v>
      </c>
      <c r="S273" s="138">
        <v>0</v>
      </c>
      <c r="T273" s="139">
        <f t="shared" si="3"/>
        <v>0</v>
      </c>
      <c r="AR273" s="140" t="s">
        <v>163</v>
      </c>
      <c r="AT273" s="140" t="s">
        <v>159</v>
      </c>
      <c r="AU273" s="140" t="s">
        <v>84</v>
      </c>
      <c r="AY273" s="15" t="s">
        <v>158</v>
      </c>
      <c r="BE273" s="141">
        <f t="shared" si="4"/>
        <v>0</v>
      </c>
      <c r="BF273" s="141">
        <f t="shared" si="5"/>
        <v>0</v>
      </c>
      <c r="BG273" s="141">
        <f t="shared" si="6"/>
        <v>0</v>
      </c>
      <c r="BH273" s="141">
        <f t="shared" si="7"/>
        <v>0</v>
      </c>
      <c r="BI273" s="141">
        <f t="shared" si="8"/>
        <v>0</v>
      </c>
      <c r="BJ273" s="15" t="s">
        <v>80</v>
      </c>
      <c r="BK273" s="141">
        <f t="shared" si="9"/>
        <v>0</v>
      </c>
      <c r="BL273" s="15" t="s">
        <v>163</v>
      </c>
      <c r="BM273" s="140" t="s">
        <v>3280</v>
      </c>
    </row>
    <row r="274" spans="2:65" s="1" customFormat="1" ht="37.9" customHeight="1">
      <c r="B274" s="128"/>
      <c r="C274" s="129" t="s">
        <v>575</v>
      </c>
      <c r="D274" s="129" t="s">
        <v>159</v>
      </c>
      <c r="E274" s="130" t="s">
        <v>3281</v>
      </c>
      <c r="F274" s="131" t="s">
        <v>3282</v>
      </c>
      <c r="G274" s="132" t="s">
        <v>325</v>
      </c>
      <c r="H274" s="133">
        <v>3</v>
      </c>
      <c r="I274" s="134"/>
      <c r="J274" s="135">
        <f t="shared" si="0"/>
        <v>0</v>
      </c>
      <c r="K274" s="131" t="s">
        <v>225</v>
      </c>
      <c r="L274" s="30"/>
      <c r="M274" s="136" t="s">
        <v>1</v>
      </c>
      <c r="N274" s="137" t="s">
        <v>41</v>
      </c>
      <c r="P274" s="138">
        <f t="shared" si="1"/>
        <v>0</v>
      </c>
      <c r="Q274" s="138">
        <v>0.09</v>
      </c>
      <c r="R274" s="138">
        <f t="shared" si="2"/>
        <v>0.27</v>
      </c>
      <c r="S274" s="138">
        <v>0</v>
      </c>
      <c r="T274" s="139">
        <f t="shared" si="3"/>
        <v>0</v>
      </c>
      <c r="AR274" s="140" t="s">
        <v>163</v>
      </c>
      <c r="AT274" s="140" t="s">
        <v>159</v>
      </c>
      <c r="AU274" s="140" t="s">
        <v>84</v>
      </c>
      <c r="AY274" s="15" t="s">
        <v>158</v>
      </c>
      <c r="BE274" s="141">
        <f t="shared" si="4"/>
        <v>0</v>
      </c>
      <c r="BF274" s="141">
        <f t="shared" si="5"/>
        <v>0</v>
      </c>
      <c r="BG274" s="141">
        <f t="shared" si="6"/>
        <v>0</v>
      </c>
      <c r="BH274" s="141">
        <f t="shared" si="7"/>
        <v>0</v>
      </c>
      <c r="BI274" s="141">
        <f t="shared" si="8"/>
        <v>0</v>
      </c>
      <c r="BJ274" s="15" t="s">
        <v>80</v>
      </c>
      <c r="BK274" s="141">
        <f t="shared" si="9"/>
        <v>0</v>
      </c>
      <c r="BL274" s="15" t="s">
        <v>163</v>
      </c>
      <c r="BM274" s="140" t="s">
        <v>3283</v>
      </c>
    </row>
    <row r="275" spans="2:65" s="1" customFormat="1" ht="16.5" customHeight="1">
      <c r="B275" s="128"/>
      <c r="C275" s="166" t="s">
        <v>581</v>
      </c>
      <c r="D275" s="166" t="s">
        <v>544</v>
      </c>
      <c r="E275" s="167" t="s">
        <v>3284</v>
      </c>
      <c r="F275" s="168" t="s">
        <v>3285</v>
      </c>
      <c r="G275" s="169" t="s">
        <v>325</v>
      </c>
      <c r="H275" s="170">
        <v>3</v>
      </c>
      <c r="I275" s="171"/>
      <c r="J275" s="172">
        <f t="shared" si="0"/>
        <v>0</v>
      </c>
      <c r="K275" s="168" t="s">
        <v>225</v>
      </c>
      <c r="L275" s="173"/>
      <c r="M275" s="174" t="s">
        <v>1</v>
      </c>
      <c r="N275" s="175" t="s">
        <v>41</v>
      </c>
      <c r="P275" s="138">
        <f t="shared" si="1"/>
        <v>0</v>
      </c>
      <c r="Q275" s="138">
        <v>8.1000000000000003E-2</v>
      </c>
      <c r="R275" s="138">
        <f t="shared" si="2"/>
        <v>0.24299999999999999</v>
      </c>
      <c r="S275" s="138">
        <v>0</v>
      </c>
      <c r="T275" s="139">
        <f t="shared" si="3"/>
        <v>0</v>
      </c>
      <c r="AR275" s="140" t="s">
        <v>188</v>
      </c>
      <c r="AT275" s="140" t="s">
        <v>544</v>
      </c>
      <c r="AU275" s="140" t="s">
        <v>84</v>
      </c>
      <c r="AY275" s="15" t="s">
        <v>158</v>
      </c>
      <c r="BE275" s="141">
        <f t="shared" si="4"/>
        <v>0</v>
      </c>
      <c r="BF275" s="141">
        <f t="shared" si="5"/>
        <v>0</v>
      </c>
      <c r="BG275" s="141">
        <f t="shared" si="6"/>
        <v>0</v>
      </c>
      <c r="BH275" s="141">
        <f t="shared" si="7"/>
        <v>0</v>
      </c>
      <c r="BI275" s="141">
        <f t="shared" si="8"/>
        <v>0</v>
      </c>
      <c r="BJ275" s="15" t="s">
        <v>80</v>
      </c>
      <c r="BK275" s="141">
        <f t="shared" si="9"/>
        <v>0</v>
      </c>
      <c r="BL275" s="15" t="s">
        <v>163</v>
      </c>
      <c r="BM275" s="140" t="s">
        <v>3286</v>
      </c>
    </row>
    <row r="276" spans="2:65" s="1" customFormat="1" ht="16.5" customHeight="1">
      <c r="B276" s="128"/>
      <c r="C276" s="129" t="s">
        <v>587</v>
      </c>
      <c r="D276" s="129" t="s">
        <v>159</v>
      </c>
      <c r="E276" s="130" t="s">
        <v>3287</v>
      </c>
      <c r="F276" s="131" t="s">
        <v>3288</v>
      </c>
      <c r="G276" s="132" t="s">
        <v>352</v>
      </c>
      <c r="H276" s="133">
        <v>8</v>
      </c>
      <c r="I276" s="134"/>
      <c r="J276" s="135">
        <f t="shared" si="0"/>
        <v>0</v>
      </c>
      <c r="K276" s="131" t="s">
        <v>225</v>
      </c>
      <c r="L276" s="30"/>
      <c r="M276" s="136" t="s">
        <v>1</v>
      </c>
      <c r="N276" s="137" t="s">
        <v>41</v>
      </c>
      <c r="P276" s="138">
        <f t="shared" si="1"/>
        <v>0</v>
      </c>
      <c r="Q276" s="138">
        <v>1.9000000000000001E-4</v>
      </c>
      <c r="R276" s="138">
        <f t="shared" si="2"/>
        <v>1.5200000000000001E-3</v>
      </c>
      <c r="S276" s="138">
        <v>0</v>
      </c>
      <c r="T276" s="139">
        <f t="shared" si="3"/>
        <v>0</v>
      </c>
      <c r="AR276" s="140" t="s">
        <v>163</v>
      </c>
      <c r="AT276" s="140" t="s">
        <v>159</v>
      </c>
      <c r="AU276" s="140" t="s">
        <v>84</v>
      </c>
      <c r="AY276" s="15" t="s">
        <v>158</v>
      </c>
      <c r="BE276" s="141">
        <f t="shared" si="4"/>
        <v>0</v>
      </c>
      <c r="BF276" s="141">
        <f t="shared" si="5"/>
        <v>0</v>
      </c>
      <c r="BG276" s="141">
        <f t="shared" si="6"/>
        <v>0</v>
      </c>
      <c r="BH276" s="141">
        <f t="shared" si="7"/>
        <v>0</v>
      </c>
      <c r="BI276" s="141">
        <f t="shared" si="8"/>
        <v>0</v>
      </c>
      <c r="BJ276" s="15" t="s">
        <v>80</v>
      </c>
      <c r="BK276" s="141">
        <f t="shared" si="9"/>
        <v>0</v>
      </c>
      <c r="BL276" s="15" t="s">
        <v>163</v>
      </c>
      <c r="BM276" s="140" t="s">
        <v>3289</v>
      </c>
    </row>
    <row r="277" spans="2:65" s="11" customFormat="1">
      <c r="B277" s="142"/>
      <c r="D277" s="143" t="s">
        <v>165</v>
      </c>
      <c r="E277" s="144" t="s">
        <v>1</v>
      </c>
      <c r="F277" s="145" t="s">
        <v>3290</v>
      </c>
      <c r="H277" s="146">
        <v>8</v>
      </c>
      <c r="I277" s="147"/>
      <c r="L277" s="142"/>
      <c r="M277" s="148"/>
      <c r="T277" s="149"/>
      <c r="AT277" s="144" t="s">
        <v>165</v>
      </c>
      <c r="AU277" s="144" t="s">
        <v>84</v>
      </c>
      <c r="AV277" s="11" t="s">
        <v>84</v>
      </c>
      <c r="AW277" s="11" t="s">
        <v>32</v>
      </c>
      <c r="AX277" s="11" t="s">
        <v>80</v>
      </c>
      <c r="AY277" s="144" t="s">
        <v>158</v>
      </c>
    </row>
    <row r="278" spans="2:65" s="10" customFormat="1" ht="22.9" customHeight="1">
      <c r="B278" s="118"/>
      <c r="D278" s="119" t="s">
        <v>75</v>
      </c>
      <c r="E278" s="164" t="s">
        <v>192</v>
      </c>
      <c r="F278" s="164" t="s">
        <v>441</v>
      </c>
      <c r="I278" s="121"/>
      <c r="J278" s="165">
        <f>BK278</f>
        <v>0</v>
      </c>
      <c r="L278" s="118"/>
      <c r="M278" s="123"/>
      <c r="P278" s="124">
        <f>SUM(P279:P306)</f>
        <v>0</v>
      </c>
      <c r="R278" s="124">
        <f>SUM(R279:R306)</f>
        <v>22.201024660000002</v>
      </c>
      <c r="T278" s="125">
        <f>SUM(T279:T306)</f>
        <v>0</v>
      </c>
      <c r="AR278" s="119" t="s">
        <v>80</v>
      </c>
      <c r="AT278" s="126" t="s">
        <v>75</v>
      </c>
      <c r="AU278" s="126" t="s">
        <v>80</v>
      </c>
      <c r="AY278" s="119" t="s">
        <v>158</v>
      </c>
      <c r="BK278" s="127">
        <f>SUM(BK279:BK306)</f>
        <v>0</v>
      </c>
    </row>
    <row r="279" spans="2:65" s="1" customFormat="1" ht="24.2" customHeight="1">
      <c r="B279" s="128"/>
      <c r="C279" s="129" t="s">
        <v>124</v>
      </c>
      <c r="D279" s="129" t="s">
        <v>159</v>
      </c>
      <c r="E279" s="130" t="s">
        <v>3291</v>
      </c>
      <c r="F279" s="131" t="s">
        <v>3292</v>
      </c>
      <c r="G279" s="132" t="s">
        <v>325</v>
      </c>
      <c r="H279" s="133">
        <v>8</v>
      </c>
      <c r="I279" s="134"/>
      <c r="J279" s="135">
        <f t="shared" ref="J279:J288" si="10">ROUND(I279*H279,2)</f>
        <v>0</v>
      </c>
      <c r="K279" s="131" t="s">
        <v>225</v>
      </c>
      <c r="L279" s="30"/>
      <c r="M279" s="136" t="s">
        <v>1</v>
      </c>
      <c r="N279" s="137" t="s">
        <v>41</v>
      </c>
      <c r="P279" s="138">
        <f t="shared" ref="P279:P288" si="11">O279*H279</f>
        <v>0</v>
      </c>
      <c r="Q279" s="138">
        <v>6.9999999999999999E-4</v>
      </c>
      <c r="R279" s="138">
        <f t="shared" ref="R279:R288" si="12">Q279*H279</f>
        <v>5.5999999999999999E-3</v>
      </c>
      <c r="S279" s="138">
        <v>0</v>
      </c>
      <c r="T279" s="139">
        <f t="shared" ref="T279:T288" si="13">S279*H279</f>
        <v>0</v>
      </c>
      <c r="AR279" s="140" t="s">
        <v>163</v>
      </c>
      <c r="AT279" s="140" t="s">
        <v>159</v>
      </c>
      <c r="AU279" s="140" t="s">
        <v>84</v>
      </c>
      <c r="AY279" s="15" t="s">
        <v>158</v>
      </c>
      <c r="BE279" s="141">
        <f t="shared" ref="BE279:BE288" si="14">IF(N279="základní",J279,0)</f>
        <v>0</v>
      </c>
      <c r="BF279" s="141">
        <f t="shared" ref="BF279:BF288" si="15">IF(N279="snížená",J279,0)</f>
        <v>0</v>
      </c>
      <c r="BG279" s="141">
        <f t="shared" ref="BG279:BG288" si="16">IF(N279="zákl. přenesená",J279,0)</f>
        <v>0</v>
      </c>
      <c r="BH279" s="141">
        <f t="shared" ref="BH279:BH288" si="17">IF(N279="sníž. přenesená",J279,0)</f>
        <v>0</v>
      </c>
      <c r="BI279" s="141">
        <f t="shared" ref="BI279:BI288" si="18">IF(N279="nulová",J279,0)</f>
        <v>0</v>
      </c>
      <c r="BJ279" s="15" t="s">
        <v>80</v>
      </c>
      <c r="BK279" s="141">
        <f t="shared" ref="BK279:BK288" si="19">ROUND(I279*H279,2)</f>
        <v>0</v>
      </c>
      <c r="BL279" s="15" t="s">
        <v>163</v>
      </c>
      <c r="BM279" s="140" t="s">
        <v>3293</v>
      </c>
    </row>
    <row r="280" spans="2:65" s="1" customFormat="1" ht="24.2" customHeight="1">
      <c r="B280" s="128"/>
      <c r="C280" s="166" t="s">
        <v>595</v>
      </c>
      <c r="D280" s="166" t="s">
        <v>544</v>
      </c>
      <c r="E280" s="167" t="s">
        <v>3294</v>
      </c>
      <c r="F280" s="168" t="s">
        <v>3295</v>
      </c>
      <c r="G280" s="169" t="s">
        <v>325</v>
      </c>
      <c r="H280" s="170">
        <v>4</v>
      </c>
      <c r="I280" s="171"/>
      <c r="J280" s="172">
        <f t="shared" si="10"/>
        <v>0</v>
      </c>
      <c r="K280" s="168" t="s">
        <v>225</v>
      </c>
      <c r="L280" s="173"/>
      <c r="M280" s="174" t="s">
        <v>1</v>
      </c>
      <c r="N280" s="175" t="s">
        <v>41</v>
      </c>
      <c r="P280" s="138">
        <f t="shared" si="11"/>
        <v>0</v>
      </c>
      <c r="Q280" s="138">
        <v>3.5000000000000001E-3</v>
      </c>
      <c r="R280" s="138">
        <f t="shared" si="12"/>
        <v>1.4E-2</v>
      </c>
      <c r="S280" s="138">
        <v>0</v>
      </c>
      <c r="T280" s="139">
        <f t="shared" si="13"/>
        <v>0</v>
      </c>
      <c r="AR280" s="140" t="s">
        <v>188</v>
      </c>
      <c r="AT280" s="140" t="s">
        <v>544</v>
      </c>
      <c r="AU280" s="140" t="s">
        <v>84</v>
      </c>
      <c r="AY280" s="15" t="s">
        <v>158</v>
      </c>
      <c r="BE280" s="141">
        <f t="shared" si="14"/>
        <v>0</v>
      </c>
      <c r="BF280" s="141">
        <f t="shared" si="15"/>
        <v>0</v>
      </c>
      <c r="BG280" s="141">
        <f t="shared" si="16"/>
        <v>0</v>
      </c>
      <c r="BH280" s="141">
        <f t="shared" si="17"/>
        <v>0</v>
      </c>
      <c r="BI280" s="141">
        <f t="shared" si="18"/>
        <v>0</v>
      </c>
      <c r="BJ280" s="15" t="s">
        <v>80</v>
      </c>
      <c r="BK280" s="141">
        <f t="shared" si="19"/>
        <v>0</v>
      </c>
      <c r="BL280" s="15" t="s">
        <v>163</v>
      </c>
      <c r="BM280" s="140" t="s">
        <v>3296</v>
      </c>
    </row>
    <row r="281" spans="2:65" s="1" customFormat="1" ht="16.5" customHeight="1">
      <c r="B281" s="128"/>
      <c r="C281" s="166" t="s">
        <v>600</v>
      </c>
      <c r="D281" s="166" t="s">
        <v>544</v>
      </c>
      <c r="E281" s="167" t="s">
        <v>3297</v>
      </c>
      <c r="F281" s="168" t="s">
        <v>3298</v>
      </c>
      <c r="G281" s="169" t="s">
        <v>325</v>
      </c>
      <c r="H281" s="170">
        <v>2</v>
      </c>
      <c r="I281" s="171"/>
      <c r="J281" s="172">
        <f t="shared" si="10"/>
        <v>0</v>
      </c>
      <c r="K281" s="168" t="s">
        <v>225</v>
      </c>
      <c r="L281" s="173"/>
      <c r="M281" s="174" t="s">
        <v>1</v>
      </c>
      <c r="N281" s="175" t="s">
        <v>41</v>
      </c>
      <c r="P281" s="138">
        <f t="shared" si="11"/>
        <v>0</v>
      </c>
      <c r="Q281" s="138">
        <v>1.6999999999999999E-3</v>
      </c>
      <c r="R281" s="138">
        <f t="shared" si="12"/>
        <v>3.3999999999999998E-3</v>
      </c>
      <c r="S281" s="138">
        <v>0</v>
      </c>
      <c r="T281" s="139">
        <f t="shared" si="13"/>
        <v>0</v>
      </c>
      <c r="AR281" s="140" t="s">
        <v>188</v>
      </c>
      <c r="AT281" s="140" t="s">
        <v>544</v>
      </c>
      <c r="AU281" s="140" t="s">
        <v>84</v>
      </c>
      <c r="AY281" s="15" t="s">
        <v>158</v>
      </c>
      <c r="BE281" s="141">
        <f t="shared" si="14"/>
        <v>0</v>
      </c>
      <c r="BF281" s="141">
        <f t="shared" si="15"/>
        <v>0</v>
      </c>
      <c r="BG281" s="141">
        <f t="shared" si="16"/>
        <v>0</v>
      </c>
      <c r="BH281" s="141">
        <f t="shared" si="17"/>
        <v>0</v>
      </c>
      <c r="BI281" s="141">
        <f t="shared" si="18"/>
        <v>0</v>
      </c>
      <c r="BJ281" s="15" t="s">
        <v>80</v>
      </c>
      <c r="BK281" s="141">
        <f t="shared" si="19"/>
        <v>0</v>
      </c>
      <c r="BL281" s="15" t="s">
        <v>163</v>
      </c>
      <c r="BM281" s="140" t="s">
        <v>3299</v>
      </c>
    </row>
    <row r="282" spans="2:65" s="1" customFormat="1" ht="16.5" customHeight="1">
      <c r="B282" s="128"/>
      <c r="C282" s="166" t="s">
        <v>606</v>
      </c>
      <c r="D282" s="166" t="s">
        <v>544</v>
      </c>
      <c r="E282" s="167" t="s">
        <v>3300</v>
      </c>
      <c r="F282" s="168" t="s">
        <v>3301</v>
      </c>
      <c r="G282" s="169" t="s">
        <v>325</v>
      </c>
      <c r="H282" s="170">
        <v>1</v>
      </c>
      <c r="I282" s="171"/>
      <c r="J282" s="172">
        <f t="shared" si="10"/>
        <v>0</v>
      </c>
      <c r="K282" s="168" t="s">
        <v>1</v>
      </c>
      <c r="L282" s="173"/>
      <c r="M282" s="174" t="s">
        <v>1</v>
      </c>
      <c r="N282" s="175" t="s">
        <v>41</v>
      </c>
      <c r="P282" s="138">
        <f t="shared" si="11"/>
        <v>0</v>
      </c>
      <c r="Q282" s="138">
        <v>1.6999999999999999E-3</v>
      </c>
      <c r="R282" s="138">
        <f t="shared" si="12"/>
        <v>1.6999999999999999E-3</v>
      </c>
      <c r="S282" s="138">
        <v>0</v>
      </c>
      <c r="T282" s="139">
        <f t="shared" si="13"/>
        <v>0</v>
      </c>
      <c r="AR282" s="140" t="s">
        <v>188</v>
      </c>
      <c r="AT282" s="140" t="s">
        <v>544</v>
      </c>
      <c r="AU282" s="140" t="s">
        <v>84</v>
      </c>
      <c r="AY282" s="15" t="s">
        <v>158</v>
      </c>
      <c r="BE282" s="141">
        <f t="shared" si="14"/>
        <v>0</v>
      </c>
      <c r="BF282" s="141">
        <f t="shared" si="15"/>
        <v>0</v>
      </c>
      <c r="BG282" s="141">
        <f t="shared" si="16"/>
        <v>0</v>
      </c>
      <c r="BH282" s="141">
        <f t="shared" si="17"/>
        <v>0</v>
      </c>
      <c r="BI282" s="141">
        <f t="shared" si="18"/>
        <v>0</v>
      </c>
      <c r="BJ282" s="15" t="s">
        <v>80</v>
      </c>
      <c r="BK282" s="141">
        <f t="shared" si="19"/>
        <v>0</v>
      </c>
      <c r="BL282" s="15" t="s">
        <v>163</v>
      </c>
      <c r="BM282" s="140" t="s">
        <v>3302</v>
      </c>
    </row>
    <row r="283" spans="2:65" s="1" customFormat="1" ht="24.2" customHeight="1">
      <c r="B283" s="128"/>
      <c r="C283" s="166" t="s">
        <v>611</v>
      </c>
      <c r="D283" s="166" t="s">
        <v>544</v>
      </c>
      <c r="E283" s="167" t="s">
        <v>3303</v>
      </c>
      <c r="F283" s="168" t="s">
        <v>3304</v>
      </c>
      <c r="G283" s="169" t="s">
        <v>325</v>
      </c>
      <c r="H283" s="170">
        <v>1</v>
      </c>
      <c r="I283" s="171"/>
      <c r="J283" s="172">
        <f t="shared" si="10"/>
        <v>0</v>
      </c>
      <c r="K283" s="168" t="s">
        <v>225</v>
      </c>
      <c r="L283" s="173"/>
      <c r="M283" s="174" t="s">
        <v>1</v>
      </c>
      <c r="N283" s="175" t="s">
        <v>41</v>
      </c>
      <c r="P283" s="138">
        <f t="shared" si="11"/>
        <v>0</v>
      </c>
      <c r="Q283" s="138">
        <v>2.5000000000000001E-3</v>
      </c>
      <c r="R283" s="138">
        <f t="shared" si="12"/>
        <v>2.5000000000000001E-3</v>
      </c>
      <c r="S283" s="138">
        <v>0</v>
      </c>
      <c r="T283" s="139">
        <f t="shared" si="13"/>
        <v>0</v>
      </c>
      <c r="AR283" s="140" t="s">
        <v>188</v>
      </c>
      <c r="AT283" s="140" t="s">
        <v>544</v>
      </c>
      <c r="AU283" s="140" t="s">
        <v>84</v>
      </c>
      <c r="AY283" s="15" t="s">
        <v>158</v>
      </c>
      <c r="BE283" s="141">
        <f t="shared" si="14"/>
        <v>0</v>
      </c>
      <c r="BF283" s="141">
        <f t="shared" si="15"/>
        <v>0</v>
      </c>
      <c r="BG283" s="141">
        <f t="shared" si="16"/>
        <v>0</v>
      </c>
      <c r="BH283" s="141">
        <f t="shared" si="17"/>
        <v>0</v>
      </c>
      <c r="BI283" s="141">
        <f t="shared" si="18"/>
        <v>0</v>
      </c>
      <c r="BJ283" s="15" t="s">
        <v>80</v>
      </c>
      <c r="BK283" s="141">
        <f t="shared" si="19"/>
        <v>0</v>
      </c>
      <c r="BL283" s="15" t="s">
        <v>163</v>
      </c>
      <c r="BM283" s="140" t="s">
        <v>3305</v>
      </c>
    </row>
    <row r="284" spans="2:65" s="1" customFormat="1" ht="24.2" customHeight="1">
      <c r="B284" s="128"/>
      <c r="C284" s="129" t="s">
        <v>617</v>
      </c>
      <c r="D284" s="129" t="s">
        <v>159</v>
      </c>
      <c r="E284" s="130" t="s">
        <v>3306</v>
      </c>
      <c r="F284" s="131" t="s">
        <v>3307</v>
      </c>
      <c r="G284" s="132" t="s">
        <v>325</v>
      </c>
      <c r="H284" s="133">
        <v>4</v>
      </c>
      <c r="I284" s="134"/>
      <c r="J284" s="135">
        <f t="shared" si="10"/>
        <v>0</v>
      </c>
      <c r="K284" s="131" t="s">
        <v>225</v>
      </c>
      <c r="L284" s="30"/>
      <c r="M284" s="136" t="s">
        <v>1</v>
      </c>
      <c r="N284" s="137" t="s">
        <v>41</v>
      </c>
      <c r="P284" s="138">
        <f t="shared" si="11"/>
        <v>0</v>
      </c>
      <c r="Q284" s="138">
        <v>0.10940999999999999</v>
      </c>
      <c r="R284" s="138">
        <f t="shared" si="12"/>
        <v>0.43763999999999997</v>
      </c>
      <c r="S284" s="138">
        <v>0</v>
      </c>
      <c r="T284" s="139">
        <f t="shared" si="13"/>
        <v>0</v>
      </c>
      <c r="AR284" s="140" t="s">
        <v>163</v>
      </c>
      <c r="AT284" s="140" t="s">
        <v>159</v>
      </c>
      <c r="AU284" s="140" t="s">
        <v>84</v>
      </c>
      <c r="AY284" s="15" t="s">
        <v>158</v>
      </c>
      <c r="BE284" s="141">
        <f t="shared" si="14"/>
        <v>0</v>
      </c>
      <c r="BF284" s="141">
        <f t="shared" si="15"/>
        <v>0</v>
      </c>
      <c r="BG284" s="141">
        <f t="shared" si="16"/>
        <v>0</v>
      </c>
      <c r="BH284" s="141">
        <f t="shared" si="17"/>
        <v>0</v>
      </c>
      <c r="BI284" s="141">
        <f t="shared" si="18"/>
        <v>0</v>
      </c>
      <c r="BJ284" s="15" t="s">
        <v>80</v>
      </c>
      <c r="BK284" s="141">
        <f t="shared" si="19"/>
        <v>0</v>
      </c>
      <c r="BL284" s="15" t="s">
        <v>163</v>
      </c>
      <c r="BM284" s="140" t="s">
        <v>3308</v>
      </c>
    </row>
    <row r="285" spans="2:65" s="1" customFormat="1" ht="21.75" customHeight="1">
      <c r="B285" s="128"/>
      <c r="C285" s="166" t="s">
        <v>621</v>
      </c>
      <c r="D285" s="166" t="s">
        <v>544</v>
      </c>
      <c r="E285" s="167" t="s">
        <v>3309</v>
      </c>
      <c r="F285" s="168" t="s">
        <v>3310</v>
      </c>
      <c r="G285" s="169" t="s">
        <v>325</v>
      </c>
      <c r="H285" s="170">
        <v>4</v>
      </c>
      <c r="I285" s="171"/>
      <c r="J285" s="172">
        <f t="shared" si="10"/>
        <v>0</v>
      </c>
      <c r="K285" s="168" t="s">
        <v>225</v>
      </c>
      <c r="L285" s="173"/>
      <c r="M285" s="174" t="s">
        <v>1</v>
      </c>
      <c r="N285" s="175" t="s">
        <v>41</v>
      </c>
      <c r="P285" s="138">
        <f t="shared" si="11"/>
        <v>0</v>
      </c>
      <c r="Q285" s="138">
        <v>6.4999999999999997E-3</v>
      </c>
      <c r="R285" s="138">
        <f t="shared" si="12"/>
        <v>2.5999999999999999E-2</v>
      </c>
      <c r="S285" s="138">
        <v>0</v>
      </c>
      <c r="T285" s="139">
        <f t="shared" si="13"/>
        <v>0</v>
      </c>
      <c r="AR285" s="140" t="s">
        <v>188</v>
      </c>
      <c r="AT285" s="140" t="s">
        <v>544</v>
      </c>
      <c r="AU285" s="140" t="s">
        <v>84</v>
      </c>
      <c r="AY285" s="15" t="s">
        <v>158</v>
      </c>
      <c r="BE285" s="141">
        <f t="shared" si="14"/>
        <v>0</v>
      </c>
      <c r="BF285" s="141">
        <f t="shared" si="15"/>
        <v>0</v>
      </c>
      <c r="BG285" s="141">
        <f t="shared" si="16"/>
        <v>0</v>
      </c>
      <c r="BH285" s="141">
        <f t="shared" si="17"/>
        <v>0</v>
      </c>
      <c r="BI285" s="141">
        <f t="shared" si="18"/>
        <v>0</v>
      </c>
      <c r="BJ285" s="15" t="s">
        <v>80</v>
      </c>
      <c r="BK285" s="141">
        <f t="shared" si="19"/>
        <v>0</v>
      </c>
      <c r="BL285" s="15" t="s">
        <v>163</v>
      </c>
      <c r="BM285" s="140" t="s">
        <v>3311</v>
      </c>
    </row>
    <row r="286" spans="2:65" s="1" customFormat="1" ht="16.5" customHeight="1">
      <c r="B286" s="128"/>
      <c r="C286" s="166" t="s">
        <v>625</v>
      </c>
      <c r="D286" s="166" t="s">
        <v>544</v>
      </c>
      <c r="E286" s="167" t="s">
        <v>3312</v>
      </c>
      <c r="F286" s="168" t="s">
        <v>3313</v>
      </c>
      <c r="G286" s="169" t="s">
        <v>325</v>
      </c>
      <c r="H286" s="170">
        <v>6</v>
      </c>
      <c r="I286" s="171"/>
      <c r="J286" s="172">
        <f t="shared" si="10"/>
        <v>0</v>
      </c>
      <c r="K286" s="168" t="s">
        <v>225</v>
      </c>
      <c r="L286" s="173"/>
      <c r="M286" s="174" t="s">
        <v>1</v>
      </c>
      <c r="N286" s="175" t="s">
        <v>41</v>
      </c>
      <c r="P286" s="138">
        <f t="shared" si="11"/>
        <v>0</v>
      </c>
      <c r="Q286" s="138">
        <v>4.0000000000000002E-4</v>
      </c>
      <c r="R286" s="138">
        <f t="shared" si="12"/>
        <v>2.4000000000000002E-3</v>
      </c>
      <c r="S286" s="138">
        <v>0</v>
      </c>
      <c r="T286" s="139">
        <f t="shared" si="13"/>
        <v>0</v>
      </c>
      <c r="AR286" s="140" t="s">
        <v>188</v>
      </c>
      <c r="AT286" s="140" t="s">
        <v>544</v>
      </c>
      <c r="AU286" s="140" t="s">
        <v>84</v>
      </c>
      <c r="AY286" s="15" t="s">
        <v>158</v>
      </c>
      <c r="BE286" s="141">
        <f t="shared" si="14"/>
        <v>0</v>
      </c>
      <c r="BF286" s="141">
        <f t="shared" si="15"/>
        <v>0</v>
      </c>
      <c r="BG286" s="141">
        <f t="shared" si="16"/>
        <v>0</v>
      </c>
      <c r="BH286" s="141">
        <f t="shared" si="17"/>
        <v>0</v>
      </c>
      <c r="BI286" s="141">
        <f t="shared" si="18"/>
        <v>0</v>
      </c>
      <c r="BJ286" s="15" t="s">
        <v>80</v>
      </c>
      <c r="BK286" s="141">
        <f t="shared" si="19"/>
        <v>0</v>
      </c>
      <c r="BL286" s="15" t="s">
        <v>163</v>
      </c>
      <c r="BM286" s="140" t="s">
        <v>3314</v>
      </c>
    </row>
    <row r="287" spans="2:65" s="1" customFormat="1" ht="16.5" customHeight="1">
      <c r="B287" s="128"/>
      <c r="C287" s="166" t="s">
        <v>629</v>
      </c>
      <c r="D287" s="166" t="s">
        <v>544</v>
      </c>
      <c r="E287" s="167" t="s">
        <v>3315</v>
      </c>
      <c r="F287" s="168" t="s">
        <v>3316</v>
      </c>
      <c r="G287" s="169" t="s">
        <v>325</v>
      </c>
      <c r="H287" s="170">
        <v>12</v>
      </c>
      <c r="I287" s="171"/>
      <c r="J287" s="172">
        <f t="shared" si="10"/>
        <v>0</v>
      </c>
      <c r="K287" s="168" t="s">
        <v>225</v>
      </c>
      <c r="L287" s="173"/>
      <c r="M287" s="174" t="s">
        <v>1</v>
      </c>
      <c r="N287" s="175" t="s">
        <v>41</v>
      </c>
      <c r="P287" s="138">
        <f t="shared" si="11"/>
        <v>0</v>
      </c>
      <c r="Q287" s="138">
        <v>1.4999999999999999E-4</v>
      </c>
      <c r="R287" s="138">
        <f t="shared" si="12"/>
        <v>1.8E-3</v>
      </c>
      <c r="S287" s="138">
        <v>0</v>
      </c>
      <c r="T287" s="139">
        <f t="shared" si="13"/>
        <v>0</v>
      </c>
      <c r="AR287" s="140" t="s">
        <v>188</v>
      </c>
      <c r="AT287" s="140" t="s">
        <v>544</v>
      </c>
      <c r="AU287" s="140" t="s">
        <v>84</v>
      </c>
      <c r="AY287" s="15" t="s">
        <v>158</v>
      </c>
      <c r="BE287" s="141">
        <f t="shared" si="14"/>
        <v>0</v>
      </c>
      <c r="BF287" s="141">
        <f t="shared" si="15"/>
        <v>0</v>
      </c>
      <c r="BG287" s="141">
        <f t="shared" si="16"/>
        <v>0</v>
      </c>
      <c r="BH287" s="141">
        <f t="shared" si="17"/>
        <v>0</v>
      </c>
      <c r="BI287" s="141">
        <f t="shared" si="18"/>
        <v>0</v>
      </c>
      <c r="BJ287" s="15" t="s">
        <v>80</v>
      </c>
      <c r="BK287" s="141">
        <f t="shared" si="19"/>
        <v>0</v>
      </c>
      <c r="BL287" s="15" t="s">
        <v>163</v>
      </c>
      <c r="BM287" s="140" t="s">
        <v>3317</v>
      </c>
    </row>
    <row r="288" spans="2:65" s="1" customFormat="1" ht="24.2" customHeight="1">
      <c r="B288" s="128"/>
      <c r="C288" s="129" t="s">
        <v>633</v>
      </c>
      <c r="D288" s="129" t="s">
        <v>159</v>
      </c>
      <c r="E288" s="130" t="s">
        <v>3318</v>
      </c>
      <c r="F288" s="131" t="s">
        <v>3319</v>
      </c>
      <c r="G288" s="132" t="s">
        <v>352</v>
      </c>
      <c r="H288" s="133">
        <v>40</v>
      </c>
      <c r="I288" s="134"/>
      <c r="J288" s="135">
        <f t="shared" si="10"/>
        <v>0</v>
      </c>
      <c r="K288" s="131" t="s">
        <v>225</v>
      </c>
      <c r="L288" s="30"/>
      <c r="M288" s="136" t="s">
        <v>1</v>
      </c>
      <c r="N288" s="137" t="s">
        <v>41</v>
      </c>
      <c r="P288" s="138">
        <f t="shared" si="11"/>
        <v>0</v>
      </c>
      <c r="Q288" s="138">
        <v>1E-4</v>
      </c>
      <c r="R288" s="138">
        <f t="shared" si="12"/>
        <v>4.0000000000000001E-3</v>
      </c>
      <c r="S288" s="138">
        <v>0</v>
      </c>
      <c r="T288" s="139">
        <f t="shared" si="13"/>
        <v>0</v>
      </c>
      <c r="AR288" s="140" t="s">
        <v>163</v>
      </c>
      <c r="AT288" s="140" t="s">
        <v>159</v>
      </c>
      <c r="AU288" s="140" t="s">
        <v>84</v>
      </c>
      <c r="AY288" s="15" t="s">
        <v>158</v>
      </c>
      <c r="BE288" s="141">
        <f t="shared" si="14"/>
        <v>0</v>
      </c>
      <c r="BF288" s="141">
        <f t="shared" si="15"/>
        <v>0</v>
      </c>
      <c r="BG288" s="141">
        <f t="shared" si="16"/>
        <v>0</v>
      </c>
      <c r="BH288" s="141">
        <f t="shared" si="17"/>
        <v>0</v>
      </c>
      <c r="BI288" s="141">
        <f t="shared" si="18"/>
        <v>0</v>
      </c>
      <c r="BJ288" s="15" t="s">
        <v>80</v>
      </c>
      <c r="BK288" s="141">
        <f t="shared" si="19"/>
        <v>0</v>
      </c>
      <c r="BL288" s="15" t="s">
        <v>163</v>
      </c>
      <c r="BM288" s="140" t="s">
        <v>3320</v>
      </c>
    </row>
    <row r="289" spans="2:65" s="11" customFormat="1">
      <c r="B289" s="142"/>
      <c r="D289" s="143" t="s">
        <v>165</v>
      </c>
      <c r="E289" s="144" t="s">
        <v>1</v>
      </c>
      <c r="F289" s="145" t="s">
        <v>3321</v>
      </c>
      <c r="H289" s="146">
        <v>40</v>
      </c>
      <c r="I289" s="147"/>
      <c r="L289" s="142"/>
      <c r="M289" s="148"/>
      <c r="T289" s="149"/>
      <c r="AT289" s="144" t="s">
        <v>165</v>
      </c>
      <c r="AU289" s="144" t="s">
        <v>84</v>
      </c>
      <c r="AV289" s="11" t="s">
        <v>84</v>
      </c>
      <c r="AW289" s="11" t="s">
        <v>32</v>
      </c>
      <c r="AX289" s="11" t="s">
        <v>80</v>
      </c>
      <c r="AY289" s="144" t="s">
        <v>158</v>
      </c>
    </row>
    <row r="290" spans="2:65" s="1" customFormat="1" ht="24.2" customHeight="1">
      <c r="B290" s="128"/>
      <c r="C290" s="129" t="s">
        <v>127</v>
      </c>
      <c r="D290" s="129" t="s">
        <v>159</v>
      </c>
      <c r="E290" s="130" t="s">
        <v>3322</v>
      </c>
      <c r="F290" s="131" t="s">
        <v>3323</v>
      </c>
      <c r="G290" s="132" t="s">
        <v>256</v>
      </c>
      <c r="H290" s="133">
        <v>2</v>
      </c>
      <c r="I290" s="134"/>
      <c r="J290" s="135">
        <f>ROUND(I290*H290,2)</f>
        <v>0</v>
      </c>
      <c r="K290" s="131" t="s">
        <v>225</v>
      </c>
      <c r="L290" s="30"/>
      <c r="M290" s="136" t="s">
        <v>1</v>
      </c>
      <c r="N290" s="137" t="s">
        <v>41</v>
      </c>
      <c r="P290" s="138">
        <f>O290*H290</f>
        <v>0</v>
      </c>
      <c r="Q290" s="138">
        <v>1.1999999999999999E-3</v>
      </c>
      <c r="R290" s="138">
        <f>Q290*H290</f>
        <v>2.3999999999999998E-3</v>
      </c>
      <c r="S290" s="138">
        <v>0</v>
      </c>
      <c r="T290" s="139">
        <f>S290*H290</f>
        <v>0</v>
      </c>
      <c r="AR290" s="140" t="s">
        <v>163</v>
      </c>
      <c r="AT290" s="140" t="s">
        <v>159</v>
      </c>
      <c r="AU290" s="140" t="s">
        <v>84</v>
      </c>
      <c r="AY290" s="15" t="s">
        <v>158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80</v>
      </c>
      <c r="BK290" s="141">
        <f>ROUND(I290*H290,2)</f>
        <v>0</v>
      </c>
      <c r="BL290" s="15" t="s">
        <v>163</v>
      </c>
      <c r="BM290" s="140" t="s">
        <v>3324</v>
      </c>
    </row>
    <row r="291" spans="2:65" s="11" customFormat="1">
      <c r="B291" s="142"/>
      <c r="D291" s="143" t="s">
        <v>165</v>
      </c>
      <c r="E291" s="144" t="s">
        <v>1</v>
      </c>
      <c r="F291" s="145" t="s">
        <v>3325</v>
      </c>
      <c r="H291" s="146">
        <v>2</v>
      </c>
      <c r="I291" s="147"/>
      <c r="L291" s="142"/>
      <c r="M291" s="148"/>
      <c r="T291" s="149"/>
      <c r="AT291" s="144" t="s">
        <v>165</v>
      </c>
      <c r="AU291" s="144" t="s">
        <v>84</v>
      </c>
      <c r="AV291" s="11" t="s">
        <v>84</v>
      </c>
      <c r="AW291" s="11" t="s">
        <v>32</v>
      </c>
      <c r="AX291" s="11" t="s">
        <v>80</v>
      </c>
      <c r="AY291" s="144" t="s">
        <v>158</v>
      </c>
    </row>
    <row r="292" spans="2:65" s="1" customFormat="1" ht="16.5" customHeight="1">
      <c r="B292" s="128"/>
      <c r="C292" s="129" t="s">
        <v>642</v>
      </c>
      <c r="D292" s="129" t="s">
        <v>159</v>
      </c>
      <c r="E292" s="130" t="s">
        <v>3326</v>
      </c>
      <c r="F292" s="131" t="s">
        <v>3327</v>
      </c>
      <c r="G292" s="132" t="s">
        <v>352</v>
      </c>
      <c r="H292" s="133">
        <v>40</v>
      </c>
      <c r="I292" s="134"/>
      <c r="J292" s="135">
        <f>ROUND(I292*H292,2)</f>
        <v>0</v>
      </c>
      <c r="K292" s="131" t="s">
        <v>225</v>
      </c>
      <c r="L292" s="30"/>
      <c r="M292" s="136" t="s">
        <v>1</v>
      </c>
      <c r="N292" s="137" t="s">
        <v>41</v>
      </c>
      <c r="P292" s="138">
        <f>O292*H292</f>
        <v>0</v>
      </c>
      <c r="Q292" s="138">
        <v>0</v>
      </c>
      <c r="R292" s="138">
        <f>Q292*H292</f>
        <v>0</v>
      </c>
      <c r="S292" s="138">
        <v>0</v>
      </c>
      <c r="T292" s="139">
        <f>S292*H292</f>
        <v>0</v>
      </c>
      <c r="AR292" s="140" t="s">
        <v>163</v>
      </c>
      <c r="AT292" s="140" t="s">
        <v>159</v>
      </c>
      <c r="AU292" s="140" t="s">
        <v>84</v>
      </c>
      <c r="AY292" s="15" t="s">
        <v>158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5" t="s">
        <v>80</v>
      </c>
      <c r="BK292" s="141">
        <f>ROUND(I292*H292,2)</f>
        <v>0</v>
      </c>
      <c r="BL292" s="15" t="s">
        <v>163</v>
      </c>
      <c r="BM292" s="140" t="s">
        <v>3328</v>
      </c>
    </row>
    <row r="293" spans="2:65" s="11" customFormat="1">
      <c r="B293" s="142"/>
      <c r="D293" s="143" t="s">
        <v>165</v>
      </c>
      <c r="E293" s="144" t="s">
        <v>1</v>
      </c>
      <c r="F293" s="145" t="s">
        <v>3329</v>
      </c>
      <c r="H293" s="146">
        <v>40</v>
      </c>
      <c r="I293" s="147"/>
      <c r="L293" s="142"/>
      <c r="M293" s="148"/>
      <c r="T293" s="149"/>
      <c r="AT293" s="144" t="s">
        <v>165</v>
      </c>
      <c r="AU293" s="144" t="s">
        <v>84</v>
      </c>
      <c r="AV293" s="11" t="s">
        <v>84</v>
      </c>
      <c r="AW293" s="11" t="s">
        <v>32</v>
      </c>
      <c r="AX293" s="11" t="s">
        <v>80</v>
      </c>
      <c r="AY293" s="144" t="s">
        <v>158</v>
      </c>
    </row>
    <row r="294" spans="2:65" s="1" customFormat="1" ht="16.5" customHeight="1">
      <c r="B294" s="128"/>
      <c r="C294" s="129" t="s">
        <v>646</v>
      </c>
      <c r="D294" s="129" t="s">
        <v>159</v>
      </c>
      <c r="E294" s="130" t="s">
        <v>3330</v>
      </c>
      <c r="F294" s="131" t="s">
        <v>3331</v>
      </c>
      <c r="G294" s="132" t="s">
        <v>256</v>
      </c>
      <c r="H294" s="133">
        <v>2</v>
      </c>
      <c r="I294" s="134"/>
      <c r="J294" s="135">
        <f>ROUND(I294*H294,2)</f>
        <v>0</v>
      </c>
      <c r="K294" s="131" t="s">
        <v>225</v>
      </c>
      <c r="L294" s="30"/>
      <c r="M294" s="136" t="s">
        <v>1</v>
      </c>
      <c r="N294" s="137" t="s">
        <v>41</v>
      </c>
      <c r="P294" s="138">
        <f>O294*H294</f>
        <v>0</v>
      </c>
      <c r="Q294" s="138">
        <v>1.0000000000000001E-5</v>
      </c>
      <c r="R294" s="138">
        <f>Q294*H294</f>
        <v>2.0000000000000002E-5</v>
      </c>
      <c r="S294" s="138">
        <v>0</v>
      </c>
      <c r="T294" s="139">
        <f>S294*H294</f>
        <v>0</v>
      </c>
      <c r="AR294" s="140" t="s">
        <v>163</v>
      </c>
      <c r="AT294" s="140" t="s">
        <v>159</v>
      </c>
      <c r="AU294" s="140" t="s">
        <v>84</v>
      </c>
      <c r="AY294" s="15" t="s">
        <v>158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5" t="s">
        <v>80</v>
      </c>
      <c r="BK294" s="141">
        <f>ROUND(I294*H294,2)</f>
        <v>0</v>
      </c>
      <c r="BL294" s="15" t="s">
        <v>163</v>
      </c>
      <c r="BM294" s="140" t="s">
        <v>3332</v>
      </c>
    </row>
    <row r="295" spans="2:65" s="11" customFormat="1">
      <c r="B295" s="142"/>
      <c r="D295" s="143" t="s">
        <v>165</v>
      </c>
      <c r="E295" s="144" t="s">
        <v>1</v>
      </c>
      <c r="F295" s="145" t="s">
        <v>3325</v>
      </c>
      <c r="H295" s="146">
        <v>2</v>
      </c>
      <c r="I295" s="147"/>
      <c r="L295" s="142"/>
      <c r="M295" s="148"/>
      <c r="T295" s="149"/>
      <c r="AT295" s="144" t="s">
        <v>165</v>
      </c>
      <c r="AU295" s="144" t="s">
        <v>84</v>
      </c>
      <c r="AV295" s="11" t="s">
        <v>84</v>
      </c>
      <c r="AW295" s="11" t="s">
        <v>32</v>
      </c>
      <c r="AX295" s="11" t="s">
        <v>80</v>
      </c>
      <c r="AY295" s="144" t="s">
        <v>158</v>
      </c>
    </row>
    <row r="296" spans="2:65" s="1" customFormat="1" ht="33" customHeight="1">
      <c r="B296" s="128"/>
      <c r="C296" s="129" t="s">
        <v>651</v>
      </c>
      <c r="D296" s="129" t="s">
        <v>159</v>
      </c>
      <c r="E296" s="130" t="s">
        <v>3333</v>
      </c>
      <c r="F296" s="131" t="s">
        <v>3334</v>
      </c>
      <c r="G296" s="132" t="s">
        <v>352</v>
      </c>
      <c r="H296" s="133">
        <v>8.5500000000000007</v>
      </c>
      <c r="I296" s="134"/>
      <c r="J296" s="135">
        <f>ROUND(I296*H296,2)</f>
        <v>0</v>
      </c>
      <c r="K296" s="131" t="s">
        <v>225</v>
      </c>
      <c r="L296" s="30"/>
      <c r="M296" s="136" t="s">
        <v>1</v>
      </c>
      <c r="N296" s="137" t="s">
        <v>41</v>
      </c>
      <c r="P296" s="138">
        <f>O296*H296</f>
        <v>0</v>
      </c>
      <c r="Q296" s="138">
        <v>0.16849</v>
      </c>
      <c r="R296" s="138">
        <f>Q296*H296</f>
        <v>1.4405895000000002</v>
      </c>
      <c r="S296" s="138">
        <v>0</v>
      </c>
      <c r="T296" s="139">
        <f>S296*H296</f>
        <v>0</v>
      </c>
      <c r="AR296" s="140" t="s">
        <v>163</v>
      </c>
      <c r="AT296" s="140" t="s">
        <v>159</v>
      </c>
      <c r="AU296" s="140" t="s">
        <v>84</v>
      </c>
      <c r="AY296" s="15" t="s">
        <v>158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5" t="s">
        <v>80</v>
      </c>
      <c r="BK296" s="141">
        <f>ROUND(I296*H296,2)</f>
        <v>0</v>
      </c>
      <c r="BL296" s="15" t="s">
        <v>163</v>
      </c>
      <c r="BM296" s="140" t="s">
        <v>3335</v>
      </c>
    </row>
    <row r="297" spans="2:65" s="1" customFormat="1" ht="16.5" customHeight="1">
      <c r="B297" s="128"/>
      <c r="C297" s="166" t="s">
        <v>656</v>
      </c>
      <c r="D297" s="166" t="s">
        <v>544</v>
      </c>
      <c r="E297" s="167" t="s">
        <v>3336</v>
      </c>
      <c r="F297" s="168" t="s">
        <v>3337</v>
      </c>
      <c r="G297" s="169" t="s">
        <v>352</v>
      </c>
      <c r="H297" s="170">
        <v>8.7210000000000001</v>
      </c>
      <c r="I297" s="171"/>
      <c r="J297" s="172">
        <f>ROUND(I297*H297,2)</f>
        <v>0</v>
      </c>
      <c r="K297" s="168" t="s">
        <v>225</v>
      </c>
      <c r="L297" s="173"/>
      <c r="M297" s="174" t="s">
        <v>1</v>
      </c>
      <c r="N297" s="175" t="s">
        <v>41</v>
      </c>
      <c r="P297" s="138">
        <f>O297*H297</f>
        <v>0</v>
      </c>
      <c r="Q297" s="138">
        <v>5.5E-2</v>
      </c>
      <c r="R297" s="138">
        <f>Q297*H297</f>
        <v>0.479655</v>
      </c>
      <c r="S297" s="138">
        <v>0</v>
      </c>
      <c r="T297" s="139">
        <f>S297*H297</f>
        <v>0</v>
      </c>
      <c r="AR297" s="140" t="s">
        <v>188</v>
      </c>
      <c r="AT297" s="140" t="s">
        <v>544</v>
      </c>
      <c r="AU297" s="140" t="s">
        <v>84</v>
      </c>
      <c r="AY297" s="15" t="s">
        <v>158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5" t="s">
        <v>80</v>
      </c>
      <c r="BK297" s="141">
        <f>ROUND(I297*H297,2)</f>
        <v>0</v>
      </c>
      <c r="BL297" s="15" t="s">
        <v>163</v>
      </c>
      <c r="BM297" s="140" t="s">
        <v>3338</v>
      </c>
    </row>
    <row r="298" spans="2:65" s="11" customFormat="1">
      <c r="B298" s="142"/>
      <c r="D298" s="143" t="s">
        <v>165</v>
      </c>
      <c r="F298" s="145" t="s">
        <v>3339</v>
      </c>
      <c r="H298" s="146">
        <v>8.7210000000000001</v>
      </c>
      <c r="I298" s="147"/>
      <c r="L298" s="142"/>
      <c r="M298" s="148"/>
      <c r="T298" s="149"/>
      <c r="AT298" s="144" t="s">
        <v>165</v>
      </c>
      <c r="AU298" s="144" t="s">
        <v>84</v>
      </c>
      <c r="AV298" s="11" t="s">
        <v>84</v>
      </c>
      <c r="AW298" s="11" t="s">
        <v>3</v>
      </c>
      <c r="AX298" s="11" t="s">
        <v>80</v>
      </c>
      <c r="AY298" s="144" t="s">
        <v>158</v>
      </c>
    </row>
    <row r="299" spans="2:65" s="1" customFormat="1" ht="33" customHeight="1">
      <c r="B299" s="128"/>
      <c r="C299" s="129" t="s">
        <v>662</v>
      </c>
      <c r="D299" s="129" t="s">
        <v>159</v>
      </c>
      <c r="E299" s="130" t="s">
        <v>3340</v>
      </c>
      <c r="F299" s="131" t="s">
        <v>3341</v>
      </c>
      <c r="G299" s="132" t="s">
        <v>352</v>
      </c>
      <c r="H299" s="133">
        <v>105.9</v>
      </c>
      <c r="I299" s="134"/>
      <c r="J299" s="135">
        <f>ROUND(I299*H299,2)</f>
        <v>0</v>
      </c>
      <c r="K299" s="131" t="s">
        <v>225</v>
      </c>
      <c r="L299" s="30"/>
      <c r="M299" s="136" t="s">
        <v>1</v>
      </c>
      <c r="N299" s="137" t="s">
        <v>41</v>
      </c>
      <c r="P299" s="138">
        <f>O299*H299</f>
        <v>0</v>
      </c>
      <c r="Q299" s="138">
        <v>0.1295</v>
      </c>
      <c r="R299" s="138">
        <f>Q299*H299</f>
        <v>13.71405</v>
      </c>
      <c r="S299" s="138">
        <v>0</v>
      </c>
      <c r="T299" s="139">
        <f>S299*H299</f>
        <v>0</v>
      </c>
      <c r="AR299" s="140" t="s">
        <v>163</v>
      </c>
      <c r="AT299" s="140" t="s">
        <v>159</v>
      </c>
      <c r="AU299" s="140" t="s">
        <v>84</v>
      </c>
      <c r="AY299" s="15" t="s">
        <v>158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5" t="s">
        <v>80</v>
      </c>
      <c r="BK299" s="141">
        <f>ROUND(I299*H299,2)</f>
        <v>0</v>
      </c>
      <c r="BL299" s="15" t="s">
        <v>163</v>
      </c>
      <c r="BM299" s="140" t="s">
        <v>3342</v>
      </c>
    </row>
    <row r="300" spans="2:65" s="11" customFormat="1" ht="22.5">
      <c r="B300" s="142"/>
      <c r="D300" s="143" t="s">
        <v>165</v>
      </c>
      <c r="E300" s="144" t="s">
        <v>1</v>
      </c>
      <c r="F300" s="145" t="s">
        <v>3343</v>
      </c>
      <c r="H300" s="146">
        <v>105.9</v>
      </c>
      <c r="I300" s="147"/>
      <c r="L300" s="142"/>
      <c r="M300" s="148"/>
      <c r="T300" s="149"/>
      <c r="AT300" s="144" t="s">
        <v>165</v>
      </c>
      <c r="AU300" s="144" t="s">
        <v>84</v>
      </c>
      <c r="AV300" s="11" t="s">
        <v>84</v>
      </c>
      <c r="AW300" s="11" t="s">
        <v>32</v>
      </c>
      <c r="AX300" s="11" t="s">
        <v>80</v>
      </c>
      <c r="AY300" s="144" t="s">
        <v>158</v>
      </c>
    </row>
    <row r="301" spans="2:65" s="1" customFormat="1" ht="16.5" customHeight="1">
      <c r="B301" s="128"/>
      <c r="C301" s="166" t="s">
        <v>666</v>
      </c>
      <c r="D301" s="166" t="s">
        <v>544</v>
      </c>
      <c r="E301" s="167" t="s">
        <v>2519</v>
      </c>
      <c r="F301" s="168" t="s">
        <v>2520</v>
      </c>
      <c r="G301" s="169" t="s">
        <v>352</v>
      </c>
      <c r="H301" s="170">
        <v>108.018</v>
      </c>
      <c r="I301" s="171"/>
      <c r="J301" s="172">
        <f>ROUND(I301*H301,2)</f>
        <v>0</v>
      </c>
      <c r="K301" s="168" t="s">
        <v>225</v>
      </c>
      <c r="L301" s="173"/>
      <c r="M301" s="174" t="s">
        <v>1</v>
      </c>
      <c r="N301" s="175" t="s">
        <v>41</v>
      </c>
      <c r="P301" s="138">
        <f>O301*H301</f>
        <v>0</v>
      </c>
      <c r="Q301" s="138">
        <v>5.6120000000000003E-2</v>
      </c>
      <c r="R301" s="138">
        <f>Q301*H301</f>
        <v>6.0619701600000004</v>
      </c>
      <c r="S301" s="138">
        <v>0</v>
      </c>
      <c r="T301" s="139">
        <f>S301*H301</f>
        <v>0</v>
      </c>
      <c r="AR301" s="140" t="s">
        <v>188</v>
      </c>
      <c r="AT301" s="140" t="s">
        <v>544</v>
      </c>
      <c r="AU301" s="140" t="s">
        <v>84</v>
      </c>
      <c r="AY301" s="15" t="s">
        <v>158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5" t="s">
        <v>80</v>
      </c>
      <c r="BK301" s="141">
        <f>ROUND(I301*H301,2)</f>
        <v>0</v>
      </c>
      <c r="BL301" s="15" t="s">
        <v>163</v>
      </c>
      <c r="BM301" s="140" t="s">
        <v>3344</v>
      </c>
    </row>
    <row r="302" spans="2:65" s="11" customFormat="1">
      <c r="B302" s="142"/>
      <c r="D302" s="143" t="s">
        <v>165</v>
      </c>
      <c r="F302" s="145" t="s">
        <v>3345</v>
      </c>
      <c r="H302" s="146">
        <v>108.018</v>
      </c>
      <c r="I302" s="147"/>
      <c r="L302" s="142"/>
      <c r="M302" s="148"/>
      <c r="T302" s="149"/>
      <c r="AT302" s="144" t="s">
        <v>165</v>
      </c>
      <c r="AU302" s="144" t="s">
        <v>84</v>
      </c>
      <c r="AV302" s="11" t="s">
        <v>84</v>
      </c>
      <c r="AW302" s="11" t="s">
        <v>3</v>
      </c>
      <c r="AX302" s="11" t="s">
        <v>80</v>
      </c>
      <c r="AY302" s="144" t="s">
        <v>158</v>
      </c>
    </row>
    <row r="303" spans="2:65" s="1" customFormat="1" ht="24.2" customHeight="1">
      <c r="B303" s="128"/>
      <c r="C303" s="129" t="s">
        <v>670</v>
      </c>
      <c r="D303" s="129" t="s">
        <v>159</v>
      </c>
      <c r="E303" s="130" t="s">
        <v>3346</v>
      </c>
      <c r="F303" s="131" t="s">
        <v>3347</v>
      </c>
      <c r="G303" s="132" t="s">
        <v>352</v>
      </c>
      <c r="H303" s="133">
        <v>55</v>
      </c>
      <c r="I303" s="134"/>
      <c r="J303" s="135">
        <f>ROUND(I303*H303,2)</f>
        <v>0</v>
      </c>
      <c r="K303" s="131" t="s">
        <v>225</v>
      </c>
      <c r="L303" s="30"/>
      <c r="M303" s="136" t="s">
        <v>1</v>
      </c>
      <c r="N303" s="137" t="s">
        <v>41</v>
      </c>
      <c r="P303" s="138">
        <f>O303*H303</f>
        <v>0</v>
      </c>
      <c r="Q303" s="138">
        <v>6.0000000000000002E-5</v>
      </c>
      <c r="R303" s="138">
        <f>Q303*H303</f>
        <v>3.3E-3</v>
      </c>
      <c r="S303" s="138">
        <v>0</v>
      </c>
      <c r="T303" s="139">
        <f>S303*H303</f>
        <v>0</v>
      </c>
      <c r="AR303" s="140" t="s">
        <v>163</v>
      </c>
      <c r="AT303" s="140" t="s">
        <v>159</v>
      </c>
      <c r="AU303" s="140" t="s">
        <v>84</v>
      </c>
      <c r="AY303" s="15" t="s">
        <v>158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5" t="s">
        <v>80</v>
      </c>
      <c r="BK303" s="141">
        <f>ROUND(I303*H303,2)</f>
        <v>0</v>
      </c>
      <c r="BL303" s="15" t="s">
        <v>163</v>
      </c>
      <c r="BM303" s="140" t="s">
        <v>3348</v>
      </c>
    </row>
    <row r="304" spans="2:65" s="1" customFormat="1" ht="24.2" customHeight="1">
      <c r="B304" s="128"/>
      <c r="C304" s="129" t="s">
        <v>675</v>
      </c>
      <c r="D304" s="129" t="s">
        <v>159</v>
      </c>
      <c r="E304" s="130" t="s">
        <v>3349</v>
      </c>
      <c r="F304" s="131" t="s">
        <v>3350</v>
      </c>
      <c r="G304" s="132" t="s">
        <v>352</v>
      </c>
      <c r="H304" s="133">
        <v>55</v>
      </c>
      <c r="I304" s="134"/>
      <c r="J304" s="135">
        <f>ROUND(I304*H304,2)</f>
        <v>0</v>
      </c>
      <c r="K304" s="131" t="s">
        <v>225</v>
      </c>
      <c r="L304" s="30"/>
      <c r="M304" s="136" t="s">
        <v>1</v>
      </c>
      <c r="N304" s="137" t="s">
        <v>41</v>
      </c>
      <c r="P304" s="138">
        <f>O304*H304</f>
        <v>0</v>
      </c>
      <c r="Q304" s="138">
        <v>0</v>
      </c>
      <c r="R304" s="138">
        <f>Q304*H304</f>
        <v>0</v>
      </c>
      <c r="S304" s="138">
        <v>0</v>
      </c>
      <c r="T304" s="139">
        <f>S304*H304</f>
        <v>0</v>
      </c>
      <c r="AR304" s="140" t="s">
        <v>163</v>
      </c>
      <c r="AT304" s="140" t="s">
        <v>159</v>
      </c>
      <c r="AU304" s="140" t="s">
        <v>84</v>
      </c>
      <c r="AY304" s="15" t="s">
        <v>158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5" t="s">
        <v>80</v>
      </c>
      <c r="BK304" s="141">
        <f>ROUND(I304*H304,2)</f>
        <v>0</v>
      </c>
      <c r="BL304" s="15" t="s">
        <v>163</v>
      </c>
      <c r="BM304" s="140" t="s">
        <v>3351</v>
      </c>
    </row>
    <row r="305" spans="2:65" s="1" customFormat="1" ht="16.5" customHeight="1">
      <c r="B305" s="128"/>
      <c r="C305" s="129" t="s">
        <v>680</v>
      </c>
      <c r="D305" s="129" t="s">
        <v>159</v>
      </c>
      <c r="E305" s="130" t="s">
        <v>3352</v>
      </c>
      <c r="F305" s="131" t="s">
        <v>3353</v>
      </c>
      <c r="G305" s="132" t="s">
        <v>2572</v>
      </c>
      <c r="H305" s="133">
        <v>1</v>
      </c>
      <c r="I305" s="134"/>
      <c r="J305" s="135">
        <f>ROUND(I305*H305,2)</f>
        <v>0</v>
      </c>
      <c r="K305" s="131" t="s">
        <v>1</v>
      </c>
      <c r="L305" s="30"/>
      <c r="M305" s="136" t="s">
        <v>1</v>
      </c>
      <c r="N305" s="137" t="s">
        <v>41</v>
      </c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AR305" s="140" t="s">
        <v>163</v>
      </c>
      <c r="AT305" s="140" t="s">
        <v>159</v>
      </c>
      <c r="AU305" s="140" t="s">
        <v>84</v>
      </c>
      <c r="AY305" s="15" t="s">
        <v>158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5" t="s">
        <v>80</v>
      </c>
      <c r="BK305" s="141">
        <f>ROUND(I305*H305,2)</f>
        <v>0</v>
      </c>
      <c r="BL305" s="15" t="s">
        <v>163</v>
      </c>
      <c r="BM305" s="140" t="s">
        <v>3354</v>
      </c>
    </row>
    <row r="306" spans="2:65" s="1" customFormat="1" ht="16.5" customHeight="1">
      <c r="B306" s="128"/>
      <c r="C306" s="129" t="s">
        <v>130</v>
      </c>
      <c r="D306" s="129" t="s">
        <v>159</v>
      </c>
      <c r="E306" s="130" t="s">
        <v>3355</v>
      </c>
      <c r="F306" s="131" t="s">
        <v>3356</v>
      </c>
      <c r="G306" s="132" t="s">
        <v>2572</v>
      </c>
      <c r="H306" s="133">
        <v>1</v>
      </c>
      <c r="I306" s="134"/>
      <c r="J306" s="135">
        <f>ROUND(I306*H306,2)</f>
        <v>0</v>
      </c>
      <c r="K306" s="131" t="s">
        <v>1</v>
      </c>
      <c r="L306" s="30"/>
      <c r="M306" s="136" t="s">
        <v>1</v>
      </c>
      <c r="N306" s="137" t="s">
        <v>41</v>
      </c>
      <c r="P306" s="138">
        <f>O306*H306</f>
        <v>0</v>
      </c>
      <c r="Q306" s="138">
        <v>0</v>
      </c>
      <c r="R306" s="138">
        <f>Q306*H306</f>
        <v>0</v>
      </c>
      <c r="S306" s="138">
        <v>0</v>
      </c>
      <c r="T306" s="139">
        <f>S306*H306</f>
        <v>0</v>
      </c>
      <c r="AR306" s="140" t="s">
        <v>163</v>
      </c>
      <c r="AT306" s="140" t="s">
        <v>159</v>
      </c>
      <c r="AU306" s="140" t="s">
        <v>84</v>
      </c>
      <c r="AY306" s="15" t="s">
        <v>158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5" t="s">
        <v>80</v>
      </c>
      <c r="BK306" s="141">
        <f>ROUND(I306*H306,2)</f>
        <v>0</v>
      </c>
      <c r="BL306" s="15" t="s">
        <v>163</v>
      </c>
      <c r="BM306" s="140" t="s">
        <v>3357</v>
      </c>
    </row>
    <row r="307" spans="2:65" s="10" customFormat="1" ht="22.9" customHeight="1">
      <c r="B307" s="118"/>
      <c r="D307" s="119" t="s">
        <v>75</v>
      </c>
      <c r="E307" s="164" t="s">
        <v>500</v>
      </c>
      <c r="F307" s="164" t="s">
        <v>501</v>
      </c>
      <c r="I307" s="121"/>
      <c r="J307" s="165">
        <f>BK307</f>
        <v>0</v>
      </c>
      <c r="L307" s="118"/>
      <c r="M307" s="123"/>
      <c r="P307" s="124">
        <f>SUM(P308:P311)</f>
        <v>0</v>
      </c>
      <c r="R307" s="124">
        <f>SUM(R308:R311)</f>
        <v>0</v>
      </c>
      <c r="T307" s="125">
        <f>SUM(T308:T311)</f>
        <v>0</v>
      </c>
      <c r="AR307" s="119" t="s">
        <v>80</v>
      </c>
      <c r="AT307" s="126" t="s">
        <v>75</v>
      </c>
      <c r="AU307" s="126" t="s">
        <v>80</v>
      </c>
      <c r="AY307" s="119" t="s">
        <v>158</v>
      </c>
      <c r="BK307" s="127">
        <f>SUM(BK308:BK311)</f>
        <v>0</v>
      </c>
    </row>
    <row r="308" spans="2:65" s="1" customFormat="1" ht="21.75" customHeight="1">
      <c r="B308" s="128"/>
      <c r="C308" s="129" t="s">
        <v>690</v>
      </c>
      <c r="D308" s="129" t="s">
        <v>159</v>
      </c>
      <c r="E308" s="130" t="s">
        <v>3358</v>
      </c>
      <c r="F308" s="131" t="s">
        <v>3359</v>
      </c>
      <c r="G308" s="132" t="s">
        <v>248</v>
      </c>
      <c r="H308" s="133">
        <v>17.38</v>
      </c>
      <c r="I308" s="134"/>
      <c r="J308" s="135">
        <f>ROUND(I308*H308,2)</f>
        <v>0</v>
      </c>
      <c r="K308" s="131" t="s">
        <v>225</v>
      </c>
      <c r="L308" s="30"/>
      <c r="M308" s="136" t="s">
        <v>1</v>
      </c>
      <c r="N308" s="137" t="s">
        <v>41</v>
      </c>
      <c r="P308" s="138">
        <f>O308*H308</f>
        <v>0</v>
      </c>
      <c r="Q308" s="138">
        <v>0</v>
      </c>
      <c r="R308" s="138">
        <f>Q308*H308</f>
        <v>0</v>
      </c>
      <c r="S308" s="138">
        <v>0</v>
      </c>
      <c r="T308" s="139">
        <f>S308*H308</f>
        <v>0</v>
      </c>
      <c r="AR308" s="140" t="s">
        <v>163</v>
      </c>
      <c r="AT308" s="140" t="s">
        <v>159</v>
      </c>
      <c r="AU308" s="140" t="s">
        <v>84</v>
      </c>
      <c r="AY308" s="15" t="s">
        <v>158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5" t="s">
        <v>80</v>
      </c>
      <c r="BK308" s="141">
        <f>ROUND(I308*H308,2)</f>
        <v>0</v>
      </c>
      <c r="BL308" s="15" t="s">
        <v>163</v>
      </c>
      <c r="BM308" s="140" t="s">
        <v>3360</v>
      </c>
    </row>
    <row r="309" spans="2:65" s="1" customFormat="1" ht="24.2" customHeight="1">
      <c r="B309" s="128"/>
      <c r="C309" s="129" t="s">
        <v>707</v>
      </c>
      <c r="D309" s="129" t="s">
        <v>159</v>
      </c>
      <c r="E309" s="130" t="s">
        <v>3361</v>
      </c>
      <c r="F309" s="131" t="s">
        <v>3362</v>
      </c>
      <c r="G309" s="132" t="s">
        <v>248</v>
      </c>
      <c r="H309" s="133">
        <v>156.41999999999999</v>
      </c>
      <c r="I309" s="134"/>
      <c r="J309" s="135">
        <f>ROUND(I309*H309,2)</f>
        <v>0</v>
      </c>
      <c r="K309" s="131" t="s">
        <v>225</v>
      </c>
      <c r="L309" s="30"/>
      <c r="M309" s="136" t="s">
        <v>1</v>
      </c>
      <c r="N309" s="137" t="s">
        <v>41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163</v>
      </c>
      <c r="AT309" s="140" t="s">
        <v>159</v>
      </c>
      <c r="AU309" s="140" t="s">
        <v>84</v>
      </c>
      <c r="AY309" s="15" t="s">
        <v>158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5" t="s">
        <v>80</v>
      </c>
      <c r="BK309" s="141">
        <f>ROUND(I309*H309,2)</f>
        <v>0</v>
      </c>
      <c r="BL309" s="15" t="s">
        <v>163</v>
      </c>
      <c r="BM309" s="140" t="s">
        <v>3363</v>
      </c>
    </row>
    <row r="310" spans="2:65" s="11" customFormat="1">
      <c r="B310" s="142"/>
      <c r="D310" s="143" t="s">
        <v>165</v>
      </c>
      <c r="F310" s="145" t="s">
        <v>3364</v>
      </c>
      <c r="H310" s="146">
        <v>156.41999999999999</v>
      </c>
      <c r="I310" s="147"/>
      <c r="L310" s="142"/>
      <c r="M310" s="148"/>
      <c r="T310" s="149"/>
      <c r="AT310" s="144" t="s">
        <v>165</v>
      </c>
      <c r="AU310" s="144" t="s">
        <v>84</v>
      </c>
      <c r="AV310" s="11" t="s">
        <v>84</v>
      </c>
      <c r="AW310" s="11" t="s">
        <v>3</v>
      </c>
      <c r="AX310" s="11" t="s">
        <v>80</v>
      </c>
      <c r="AY310" s="144" t="s">
        <v>158</v>
      </c>
    </row>
    <row r="311" spans="2:65" s="1" customFormat="1" ht="44.25" customHeight="1">
      <c r="B311" s="128"/>
      <c r="C311" s="129" t="s">
        <v>712</v>
      </c>
      <c r="D311" s="129" t="s">
        <v>159</v>
      </c>
      <c r="E311" s="130" t="s">
        <v>3365</v>
      </c>
      <c r="F311" s="131" t="s">
        <v>3366</v>
      </c>
      <c r="G311" s="132" t="s">
        <v>248</v>
      </c>
      <c r="H311" s="133">
        <v>17.38</v>
      </c>
      <c r="I311" s="134"/>
      <c r="J311" s="135">
        <f>ROUND(I311*H311,2)</f>
        <v>0</v>
      </c>
      <c r="K311" s="131" t="s">
        <v>225</v>
      </c>
      <c r="L311" s="30"/>
      <c r="M311" s="136" t="s">
        <v>1</v>
      </c>
      <c r="N311" s="137" t="s">
        <v>41</v>
      </c>
      <c r="P311" s="138">
        <f>O311*H311</f>
        <v>0</v>
      </c>
      <c r="Q311" s="138">
        <v>0</v>
      </c>
      <c r="R311" s="138">
        <f>Q311*H311</f>
        <v>0</v>
      </c>
      <c r="S311" s="138">
        <v>0</v>
      </c>
      <c r="T311" s="139">
        <f>S311*H311</f>
        <v>0</v>
      </c>
      <c r="AR311" s="140" t="s">
        <v>163</v>
      </c>
      <c r="AT311" s="140" t="s">
        <v>159</v>
      </c>
      <c r="AU311" s="140" t="s">
        <v>84</v>
      </c>
      <c r="AY311" s="15" t="s">
        <v>158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5" t="s">
        <v>80</v>
      </c>
      <c r="BK311" s="141">
        <f>ROUND(I311*H311,2)</f>
        <v>0</v>
      </c>
      <c r="BL311" s="15" t="s">
        <v>163</v>
      </c>
      <c r="BM311" s="140" t="s">
        <v>3367</v>
      </c>
    </row>
    <row r="312" spans="2:65" s="10" customFormat="1" ht="22.9" customHeight="1">
      <c r="B312" s="118"/>
      <c r="D312" s="119" t="s">
        <v>75</v>
      </c>
      <c r="E312" s="164" t="s">
        <v>519</v>
      </c>
      <c r="F312" s="164" t="s">
        <v>520</v>
      </c>
      <c r="I312" s="121"/>
      <c r="J312" s="165">
        <f>BK312</f>
        <v>0</v>
      </c>
      <c r="L312" s="118"/>
      <c r="M312" s="123"/>
      <c r="P312" s="124">
        <f>P313</f>
        <v>0</v>
      </c>
      <c r="R312" s="124">
        <f>R313</f>
        <v>0</v>
      </c>
      <c r="T312" s="125">
        <f>T313</f>
        <v>0</v>
      </c>
      <c r="AR312" s="119" t="s">
        <v>80</v>
      </c>
      <c r="AT312" s="126" t="s">
        <v>75</v>
      </c>
      <c r="AU312" s="126" t="s">
        <v>80</v>
      </c>
      <c r="AY312" s="119" t="s">
        <v>158</v>
      </c>
      <c r="BK312" s="127">
        <f>BK313</f>
        <v>0</v>
      </c>
    </row>
    <row r="313" spans="2:65" s="1" customFormat="1" ht="33" customHeight="1">
      <c r="B313" s="128"/>
      <c r="C313" s="129" t="s">
        <v>716</v>
      </c>
      <c r="D313" s="129" t="s">
        <v>159</v>
      </c>
      <c r="E313" s="130" t="s">
        <v>3368</v>
      </c>
      <c r="F313" s="131" t="s">
        <v>3369</v>
      </c>
      <c r="G313" s="132" t="s">
        <v>248</v>
      </c>
      <c r="H313" s="133">
        <v>536.07899999999995</v>
      </c>
      <c r="I313" s="134"/>
      <c r="J313" s="135">
        <f>ROUND(I313*H313,2)</f>
        <v>0</v>
      </c>
      <c r="K313" s="131" t="s">
        <v>225</v>
      </c>
      <c r="L313" s="30"/>
      <c r="M313" s="136" t="s">
        <v>1</v>
      </c>
      <c r="N313" s="137" t="s">
        <v>41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9">
        <f>S313*H313</f>
        <v>0</v>
      </c>
      <c r="AR313" s="140" t="s">
        <v>163</v>
      </c>
      <c r="AT313" s="140" t="s">
        <v>159</v>
      </c>
      <c r="AU313" s="140" t="s">
        <v>84</v>
      </c>
      <c r="AY313" s="15" t="s">
        <v>158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5" t="s">
        <v>80</v>
      </c>
      <c r="BK313" s="141">
        <f>ROUND(I313*H313,2)</f>
        <v>0</v>
      </c>
      <c r="BL313" s="15" t="s">
        <v>163</v>
      </c>
      <c r="BM313" s="140" t="s">
        <v>3370</v>
      </c>
    </row>
    <row r="314" spans="2:65" s="10" customFormat="1" ht="25.9" customHeight="1">
      <c r="B314" s="118"/>
      <c r="D314" s="119" t="s">
        <v>75</v>
      </c>
      <c r="E314" s="120" t="s">
        <v>526</v>
      </c>
      <c r="F314" s="120" t="s">
        <v>527</v>
      </c>
      <c r="I314" s="121"/>
      <c r="J314" s="122">
        <f>BK314</f>
        <v>0</v>
      </c>
      <c r="L314" s="118"/>
      <c r="M314" s="123"/>
      <c r="P314" s="124">
        <f>P315+P320</f>
        <v>0</v>
      </c>
      <c r="R314" s="124">
        <f>R315+R320</f>
        <v>0.19674</v>
      </c>
      <c r="T314" s="125">
        <f>T315+T320</f>
        <v>0</v>
      </c>
      <c r="AR314" s="119" t="s">
        <v>84</v>
      </c>
      <c r="AT314" s="126" t="s">
        <v>75</v>
      </c>
      <c r="AU314" s="126" t="s">
        <v>76</v>
      </c>
      <c r="AY314" s="119" t="s">
        <v>158</v>
      </c>
      <c r="BK314" s="127">
        <f>BK315+BK320</f>
        <v>0</v>
      </c>
    </row>
    <row r="315" spans="2:65" s="10" customFormat="1" ht="22.9" customHeight="1">
      <c r="B315" s="118"/>
      <c r="D315" s="119" t="s">
        <v>75</v>
      </c>
      <c r="E315" s="164" t="s">
        <v>2772</v>
      </c>
      <c r="F315" s="164" t="s">
        <v>2773</v>
      </c>
      <c r="I315" s="121"/>
      <c r="J315" s="165">
        <f>BK315</f>
        <v>0</v>
      </c>
      <c r="L315" s="118"/>
      <c r="M315" s="123"/>
      <c r="P315" s="124">
        <f>SUM(P316:P319)</f>
        <v>0</v>
      </c>
      <c r="R315" s="124">
        <f>SUM(R316:R319)</f>
        <v>7.8580000000000011E-2</v>
      </c>
      <c r="T315" s="125">
        <f>SUM(T316:T319)</f>
        <v>0</v>
      </c>
      <c r="AR315" s="119" t="s">
        <v>84</v>
      </c>
      <c r="AT315" s="126" t="s">
        <v>75</v>
      </c>
      <c r="AU315" s="126" t="s">
        <v>80</v>
      </c>
      <c r="AY315" s="119" t="s">
        <v>158</v>
      </c>
      <c r="BK315" s="127">
        <f>SUM(BK316:BK319)</f>
        <v>0</v>
      </c>
    </row>
    <row r="316" spans="2:65" s="1" customFormat="1" ht="21.75" customHeight="1">
      <c r="B316" s="128"/>
      <c r="C316" s="129" t="s">
        <v>720</v>
      </c>
      <c r="D316" s="129" t="s">
        <v>159</v>
      </c>
      <c r="E316" s="130" t="s">
        <v>3371</v>
      </c>
      <c r="F316" s="131" t="s">
        <v>3372</v>
      </c>
      <c r="G316" s="132" t="s">
        <v>352</v>
      </c>
      <c r="H316" s="133">
        <v>38</v>
      </c>
      <c r="I316" s="134"/>
      <c r="J316" s="135">
        <f>ROUND(I316*H316,2)</f>
        <v>0</v>
      </c>
      <c r="K316" s="131" t="s">
        <v>225</v>
      </c>
      <c r="L316" s="30"/>
      <c r="M316" s="136" t="s">
        <v>1</v>
      </c>
      <c r="N316" s="137" t="s">
        <v>41</v>
      </c>
      <c r="P316" s="138">
        <f>O316*H316</f>
        <v>0</v>
      </c>
      <c r="Q316" s="138">
        <v>1.91E-3</v>
      </c>
      <c r="R316" s="138">
        <f>Q316*H316</f>
        <v>7.2580000000000006E-2</v>
      </c>
      <c r="S316" s="138">
        <v>0</v>
      </c>
      <c r="T316" s="139">
        <f>S316*H316</f>
        <v>0</v>
      </c>
      <c r="AR316" s="140" t="s">
        <v>294</v>
      </c>
      <c r="AT316" s="140" t="s">
        <v>159</v>
      </c>
      <c r="AU316" s="140" t="s">
        <v>84</v>
      </c>
      <c r="AY316" s="15" t="s">
        <v>158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5" t="s">
        <v>80</v>
      </c>
      <c r="BK316" s="141">
        <f>ROUND(I316*H316,2)</f>
        <v>0</v>
      </c>
      <c r="BL316" s="15" t="s">
        <v>294</v>
      </c>
      <c r="BM316" s="140" t="s">
        <v>3373</v>
      </c>
    </row>
    <row r="317" spans="2:65" s="1" customFormat="1" ht="16.5" customHeight="1">
      <c r="B317" s="128"/>
      <c r="C317" s="129" t="s">
        <v>725</v>
      </c>
      <c r="D317" s="129" t="s">
        <v>159</v>
      </c>
      <c r="E317" s="130" t="s">
        <v>3374</v>
      </c>
      <c r="F317" s="131" t="s">
        <v>3375</v>
      </c>
      <c r="G317" s="132" t="s">
        <v>325</v>
      </c>
      <c r="H317" s="133">
        <v>1</v>
      </c>
      <c r="I317" s="134"/>
      <c r="J317" s="135">
        <f>ROUND(I317*H317,2)</f>
        <v>0</v>
      </c>
      <c r="K317" s="131" t="s">
        <v>1</v>
      </c>
      <c r="L317" s="30"/>
      <c r="M317" s="136" t="s">
        <v>1</v>
      </c>
      <c r="N317" s="137" t="s">
        <v>41</v>
      </c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AR317" s="140" t="s">
        <v>294</v>
      </c>
      <c r="AT317" s="140" t="s">
        <v>159</v>
      </c>
      <c r="AU317" s="140" t="s">
        <v>84</v>
      </c>
      <c r="AY317" s="15" t="s">
        <v>158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5" t="s">
        <v>80</v>
      </c>
      <c r="BK317" s="141">
        <f>ROUND(I317*H317,2)</f>
        <v>0</v>
      </c>
      <c r="BL317" s="15" t="s">
        <v>294</v>
      </c>
      <c r="BM317" s="140" t="s">
        <v>3376</v>
      </c>
    </row>
    <row r="318" spans="2:65" s="1" customFormat="1" ht="24.2" customHeight="1">
      <c r="B318" s="128"/>
      <c r="C318" s="129" t="s">
        <v>731</v>
      </c>
      <c r="D318" s="129" t="s">
        <v>159</v>
      </c>
      <c r="E318" s="130" t="s">
        <v>3377</v>
      </c>
      <c r="F318" s="131" t="s">
        <v>3378</v>
      </c>
      <c r="G318" s="132" t="s">
        <v>325</v>
      </c>
      <c r="H318" s="133">
        <v>4</v>
      </c>
      <c r="I318" s="134"/>
      <c r="J318" s="135">
        <f>ROUND(I318*H318,2)</f>
        <v>0</v>
      </c>
      <c r="K318" s="131" t="s">
        <v>225</v>
      </c>
      <c r="L318" s="30"/>
      <c r="M318" s="136" t="s">
        <v>1</v>
      </c>
      <c r="N318" s="137" t="s">
        <v>41</v>
      </c>
      <c r="P318" s="138">
        <f>O318*H318</f>
        <v>0</v>
      </c>
      <c r="Q318" s="138">
        <v>1.5E-3</v>
      </c>
      <c r="R318" s="138">
        <f>Q318*H318</f>
        <v>6.0000000000000001E-3</v>
      </c>
      <c r="S318" s="138">
        <v>0</v>
      </c>
      <c r="T318" s="139">
        <f>S318*H318</f>
        <v>0</v>
      </c>
      <c r="AR318" s="140" t="s">
        <v>294</v>
      </c>
      <c r="AT318" s="140" t="s">
        <v>159</v>
      </c>
      <c r="AU318" s="140" t="s">
        <v>84</v>
      </c>
      <c r="AY318" s="15" t="s">
        <v>158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5" t="s">
        <v>80</v>
      </c>
      <c r="BK318" s="141">
        <f>ROUND(I318*H318,2)</f>
        <v>0</v>
      </c>
      <c r="BL318" s="15" t="s">
        <v>294</v>
      </c>
      <c r="BM318" s="140" t="s">
        <v>3379</v>
      </c>
    </row>
    <row r="319" spans="2:65" s="1" customFormat="1" ht="24.2" customHeight="1">
      <c r="B319" s="128"/>
      <c r="C319" s="129" t="s">
        <v>743</v>
      </c>
      <c r="D319" s="129" t="s">
        <v>159</v>
      </c>
      <c r="E319" s="130" t="s">
        <v>2819</v>
      </c>
      <c r="F319" s="131" t="s">
        <v>2820</v>
      </c>
      <c r="G319" s="132" t="s">
        <v>552</v>
      </c>
      <c r="H319" s="176"/>
      <c r="I319" s="134"/>
      <c r="J319" s="135">
        <f>ROUND(I319*H319,2)</f>
        <v>0</v>
      </c>
      <c r="K319" s="131" t="s">
        <v>225</v>
      </c>
      <c r="L319" s="30"/>
      <c r="M319" s="136" t="s">
        <v>1</v>
      </c>
      <c r="N319" s="137" t="s">
        <v>41</v>
      </c>
      <c r="P319" s="138">
        <f>O319*H319</f>
        <v>0</v>
      </c>
      <c r="Q319" s="138">
        <v>0</v>
      </c>
      <c r="R319" s="138">
        <f>Q319*H319</f>
        <v>0</v>
      </c>
      <c r="S319" s="138">
        <v>0</v>
      </c>
      <c r="T319" s="139">
        <f>S319*H319</f>
        <v>0</v>
      </c>
      <c r="AR319" s="140" t="s">
        <v>294</v>
      </c>
      <c r="AT319" s="140" t="s">
        <v>159</v>
      </c>
      <c r="AU319" s="140" t="s">
        <v>84</v>
      </c>
      <c r="AY319" s="15" t="s">
        <v>158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5" t="s">
        <v>80</v>
      </c>
      <c r="BK319" s="141">
        <f>ROUND(I319*H319,2)</f>
        <v>0</v>
      </c>
      <c r="BL319" s="15" t="s">
        <v>294</v>
      </c>
      <c r="BM319" s="140" t="s">
        <v>3380</v>
      </c>
    </row>
    <row r="320" spans="2:65" s="10" customFormat="1" ht="22.9" customHeight="1">
      <c r="B320" s="118"/>
      <c r="D320" s="119" t="s">
        <v>75</v>
      </c>
      <c r="E320" s="164" t="s">
        <v>3381</v>
      </c>
      <c r="F320" s="164" t="s">
        <v>3382</v>
      </c>
      <c r="I320" s="121"/>
      <c r="J320" s="165">
        <f>BK320</f>
        <v>0</v>
      </c>
      <c r="L320" s="118"/>
      <c r="M320" s="123"/>
      <c r="P320" s="124">
        <f>SUM(P321:P322)</f>
        <v>0</v>
      </c>
      <c r="R320" s="124">
        <f>SUM(R321:R322)</f>
        <v>0.11815999999999999</v>
      </c>
      <c r="T320" s="125">
        <f>SUM(T321:T322)</f>
        <v>0</v>
      </c>
      <c r="AR320" s="119" t="s">
        <v>84</v>
      </c>
      <c r="AT320" s="126" t="s">
        <v>75</v>
      </c>
      <c r="AU320" s="126" t="s">
        <v>80</v>
      </c>
      <c r="AY320" s="119" t="s">
        <v>158</v>
      </c>
      <c r="BK320" s="127">
        <f>SUM(BK321:BK322)</f>
        <v>0</v>
      </c>
    </row>
    <row r="321" spans="2:65" s="1" customFormat="1" ht="24.2" customHeight="1">
      <c r="B321" s="128"/>
      <c r="C321" s="129" t="s">
        <v>747</v>
      </c>
      <c r="D321" s="129" t="s">
        <v>159</v>
      </c>
      <c r="E321" s="130" t="s">
        <v>3383</v>
      </c>
      <c r="F321" s="131" t="s">
        <v>3384</v>
      </c>
      <c r="G321" s="132" t="s">
        <v>325</v>
      </c>
      <c r="H321" s="133">
        <v>2</v>
      </c>
      <c r="I321" s="134"/>
      <c r="J321" s="135">
        <f>ROUND(I321*H321,2)</f>
        <v>0</v>
      </c>
      <c r="K321" s="131" t="s">
        <v>225</v>
      </c>
      <c r="L321" s="30"/>
      <c r="M321" s="136" t="s">
        <v>1</v>
      </c>
      <c r="N321" s="137" t="s">
        <v>41</v>
      </c>
      <c r="P321" s="138">
        <f>O321*H321</f>
        <v>0</v>
      </c>
      <c r="Q321" s="138">
        <v>8.0000000000000007E-5</v>
      </c>
      <c r="R321" s="138">
        <f>Q321*H321</f>
        <v>1.6000000000000001E-4</v>
      </c>
      <c r="S321" s="138">
        <v>0</v>
      </c>
      <c r="T321" s="139">
        <f>S321*H321</f>
        <v>0</v>
      </c>
      <c r="AR321" s="140" t="s">
        <v>294</v>
      </c>
      <c r="AT321" s="140" t="s">
        <v>159</v>
      </c>
      <c r="AU321" s="140" t="s">
        <v>84</v>
      </c>
      <c r="AY321" s="15" t="s">
        <v>158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5" t="s">
        <v>80</v>
      </c>
      <c r="BK321" s="141">
        <f>ROUND(I321*H321,2)</f>
        <v>0</v>
      </c>
      <c r="BL321" s="15" t="s">
        <v>294</v>
      </c>
      <c r="BM321" s="140" t="s">
        <v>3385</v>
      </c>
    </row>
    <row r="322" spans="2:65" s="1" customFormat="1" ht="37.9" customHeight="1">
      <c r="B322" s="128"/>
      <c r="C322" s="166" t="s">
        <v>751</v>
      </c>
      <c r="D322" s="166" t="s">
        <v>544</v>
      </c>
      <c r="E322" s="167" t="s">
        <v>3386</v>
      </c>
      <c r="F322" s="168" t="s">
        <v>3387</v>
      </c>
      <c r="G322" s="169" t="s">
        <v>325</v>
      </c>
      <c r="H322" s="170">
        <v>2</v>
      </c>
      <c r="I322" s="171"/>
      <c r="J322" s="172">
        <f>ROUND(I322*H322,2)</f>
        <v>0</v>
      </c>
      <c r="K322" s="168" t="s">
        <v>225</v>
      </c>
      <c r="L322" s="173"/>
      <c r="M322" s="174" t="s">
        <v>1</v>
      </c>
      <c r="N322" s="175" t="s">
        <v>41</v>
      </c>
      <c r="P322" s="138">
        <f>O322*H322</f>
        <v>0</v>
      </c>
      <c r="Q322" s="138">
        <v>5.8999999999999997E-2</v>
      </c>
      <c r="R322" s="138">
        <f>Q322*H322</f>
        <v>0.11799999999999999</v>
      </c>
      <c r="S322" s="138">
        <v>0</v>
      </c>
      <c r="T322" s="139">
        <f>S322*H322</f>
        <v>0</v>
      </c>
      <c r="AR322" s="140" t="s">
        <v>377</v>
      </c>
      <c r="AT322" s="140" t="s">
        <v>544</v>
      </c>
      <c r="AU322" s="140" t="s">
        <v>84</v>
      </c>
      <c r="AY322" s="15" t="s">
        <v>158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5" t="s">
        <v>80</v>
      </c>
      <c r="BK322" s="141">
        <f>ROUND(I322*H322,2)</f>
        <v>0</v>
      </c>
      <c r="BL322" s="15" t="s">
        <v>294</v>
      </c>
      <c r="BM322" s="140" t="s">
        <v>3388</v>
      </c>
    </row>
    <row r="323" spans="2:65" s="10" customFormat="1" ht="25.9" customHeight="1">
      <c r="B323" s="118"/>
      <c r="D323" s="119" t="s">
        <v>75</v>
      </c>
      <c r="E323" s="120" t="s">
        <v>544</v>
      </c>
      <c r="F323" s="120" t="s">
        <v>2095</v>
      </c>
      <c r="I323" s="121"/>
      <c r="J323" s="122">
        <f>BK323</f>
        <v>0</v>
      </c>
      <c r="L323" s="118"/>
      <c r="M323" s="123"/>
      <c r="P323" s="124">
        <f>P324</f>
        <v>0</v>
      </c>
      <c r="R323" s="124">
        <f>R324</f>
        <v>0</v>
      </c>
      <c r="T323" s="125">
        <f>T324</f>
        <v>0</v>
      </c>
      <c r="AR323" s="119" t="s">
        <v>95</v>
      </c>
      <c r="AT323" s="126" t="s">
        <v>75</v>
      </c>
      <c r="AU323" s="126" t="s">
        <v>76</v>
      </c>
      <c r="AY323" s="119" t="s">
        <v>158</v>
      </c>
      <c r="BK323" s="127">
        <f>BK324</f>
        <v>0</v>
      </c>
    </row>
    <row r="324" spans="2:65" s="10" customFormat="1" ht="22.9" customHeight="1">
      <c r="B324" s="118"/>
      <c r="D324" s="119" t="s">
        <v>75</v>
      </c>
      <c r="E324" s="164" t="s">
        <v>3389</v>
      </c>
      <c r="F324" s="164" t="s">
        <v>3390</v>
      </c>
      <c r="I324" s="121"/>
      <c r="J324" s="165">
        <f>BK324</f>
        <v>0</v>
      </c>
      <c r="L324" s="118"/>
      <c r="M324" s="123"/>
      <c r="P324" s="124">
        <f>P325</f>
        <v>0</v>
      </c>
      <c r="R324" s="124">
        <f>R325</f>
        <v>0</v>
      </c>
      <c r="T324" s="125">
        <f>T325</f>
        <v>0</v>
      </c>
      <c r="AR324" s="119" t="s">
        <v>95</v>
      </c>
      <c r="AT324" s="126" t="s">
        <v>75</v>
      </c>
      <c r="AU324" s="126" t="s">
        <v>80</v>
      </c>
      <c r="AY324" s="119" t="s">
        <v>158</v>
      </c>
      <c r="BK324" s="127">
        <f>BK325</f>
        <v>0</v>
      </c>
    </row>
    <row r="325" spans="2:65" s="1" customFormat="1" ht="24.2" customHeight="1">
      <c r="B325" s="128"/>
      <c r="C325" s="129" t="s">
        <v>756</v>
      </c>
      <c r="D325" s="129" t="s">
        <v>159</v>
      </c>
      <c r="E325" s="130" t="s">
        <v>3391</v>
      </c>
      <c r="F325" s="131" t="s">
        <v>3392</v>
      </c>
      <c r="G325" s="132" t="s">
        <v>2714</v>
      </c>
      <c r="H325" s="133">
        <v>1</v>
      </c>
      <c r="I325" s="134"/>
      <c r="J325" s="135">
        <f>ROUND(I325*H325,2)</f>
        <v>0</v>
      </c>
      <c r="K325" s="131" t="s">
        <v>1</v>
      </c>
      <c r="L325" s="30"/>
      <c r="M325" s="136" t="s">
        <v>1</v>
      </c>
      <c r="N325" s="137" t="s">
        <v>41</v>
      </c>
      <c r="P325" s="138">
        <f>O325*H325</f>
        <v>0</v>
      </c>
      <c r="Q325" s="138">
        <v>0</v>
      </c>
      <c r="R325" s="138">
        <f>Q325*H325</f>
        <v>0</v>
      </c>
      <c r="S325" s="138">
        <v>0</v>
      </c>
      <c r="T325" s="139">
        <f>S325*H325</f>
        <v>0</v>
      </c>
      <c r="AR325" s="140" t="s">
        <v>561</v>
      </c>
      <c r="AT325" s="140" t="s">
        <v>159</v>
      </c>
      <c r="AU325" s="140" t="s">
        <v>84</v>
      </c>
      <c r="AY325" s="15" t="s">
        <v>158</v>
      </c>
      <c r="BE325" s="141">
        <f>IF(N325="základní",J325,0)</f>
        <v>0</v>
      </c>
      <c r="BF325" s="141">
        <f>IF(N325="snížená",J325,0)</f>
        <v>0</v>
      </c>
      <c r="BG325" s="141">
        <f>IF(N325="zákl. přenesená",J325,0)</f>
        <v>0</v>
      </c>
      <c r="BH325" s="141">
        <f>IF(N325="sníž. přenesená",J325,0)</f>
        <v>0</v>
      </c>
      <c r="BI325" s="141">
        <f>IF(N325="nulová",J325,0)</f>
        <v>0</v>
      </c>
      <c r="BJ325" s="15" t="s">
        <v>80</v>
      </c>
      <c r="BK325" s="141">
        <f>ROUND(I325*H325,2)</f>
        <v>0</v>
      </c>
      <c r="BL325" s="15" t="s">
        <v>561</v>
      </c>
      <c r="BM325" s="140" t="s">
        <v>3393</v>
      </c>
    </row>
    <row r="326" spans="2:65" s="10" customFormat="1" ht="25.9" customHeight="1">
      <c r="B326" s="118"/>
      <c r="D326" s="119" t="s">
        <v>75</v>
      </c>
      <c r="E326" s="120" t="s">
        <v>87</v>
      </c>
      <c r="F326" s="120" t="s">
        <v>156</v>
      </c>
      <c r="I326" s="121"/>
      <c r="J326" s="122">
        <f>BK326</f>
        <v>0</v>
      </c>
      <c r="L326" s="118"/>
      <c r="M326" s="123"/>
      <c r="P326" s="124">
        <f>P327</f>
        <v>0</v>
      </c>
      <c r="R326" s="124">
        <f>R327</f>
        <v>0</v>
      </c>
      <c r="T326" s="125">
        <f>T327</f>
        <v>0</v>
      </c>
      <c r="AR326" s="119" t="s">
        <v>157</v>
      </c>
      <c r="AT326" s="126" t="s">
        <v>75</v>
      </c>
      <c r="AU326" s="126" t="s">
        <v>76</v>
      </c>
      <c r="AY326" s="119" t="s">
        <v>158</v>
      </c>
      <c r="BK326" s="127">
        <f>BK327</f>
        <v>0</v>
      </c>
    </row>
    <row r="327" spans="2:65" s="1" customFormat="1" ht="16.5" customHeight="1">
      <c r="B327" s="128"/>
      <c r="C327" s="129" t="s">
        <v>760</v>
      </c>
      <c r="D327" s="129" t="s">
        <v>159</v>
      </c>
      <c r="E327" s="130" t="s">
        <v>3394</v>
      </c>
      <c r="F327" s="131" t="s">
        <v>3395</v>
      </c>
      <c r="G327" s="132" t="s">
        <v>325</v>
      </c>
      <c r="H327" s="133">
        <v>2</v>
      </c>
      <c r="I327" s="134"/>
      <c r="J327" s="135">
        <f>ROUND(I327*H327,2)</f>
        <v>0</v>
      </c>
      <c r="K327" s="131" t="s">
        <v>1</v>
      </c>
      <c r="L327" s="30"/>
      <c r="M327" s="177" t="s">
        <v>1</v>
      </c>
      <c r="N327" s="178" t="s">
        <v>41</v>
      </c>
      <c r="O327" s="179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AR327" s="140" t="s">
        <v>163</v>
      </c>
      <c r="AT327" s="140" t="s">
        <v>159</v>
      </c>
      <c r="AU327" s="140" t="s">
        <v>80</v>
      </c>
      <c r="AY327" s="15" t="s">
        <v>158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5" t="s">
        <v>80</v>
      </c>
      <c r="BK327" s="141">
        <f>ROUND(I327*H327,2)</f>
        <v>0</v>
      </c>
      <c r="BL327" s="15" t="s">
        <v>163</v>
      </c>
      <c r="BM327" s="140" t="s">
        <v>3396</v>
      </c>
    </row>
    <row r="328" spans="2:65" s="1" customFormat="1" ht="6.95" customHeight="1">
      <c r="B328" s="42"/>
      <c r="C328" s="43"/>
      <c r="D328" s="43"/>
      <c r="E328" s="43"/>
      <c r="F328" s="43"/>
      <c r="G328" s="43"/>
      <c r="H328" s="43"/>
      <c r="I328" s="43"/>
      <c r="J328" s="43"/>
      <c r="K328" s="43"/>
      <c r="L328" s="30"/>
    </row>
  </sheetData>
  <autoFilter ref="C135:K327" xr:uid="{00000000-0009-0000-0000-00000D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42"/>
  <sheetViews>
    <sheetView showGridLines="0" workbookViewId="0">
      <selection activeCell="F16" sqref="F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131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I10" s="192"/>
      <c r="L10" s="30"/>
    </row>
    <row r="11" spans="2:46" s="1" customFormat="1" ht="16.5" customHeight="1">
      <c r="B11" s="30"/>
      <c r="E11" s="234" t="s">
        <v>3397</v>
      </c>
      <c r="F11" s="238"/>
      <c r="G11" s="238"/>
      <c r="H11" s="238"/>
      <c r="I11" s="193" t="s">
        <v>3464</v>
      </c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ROUND(J121,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ROUND((SUM(BE121:BE141)),  2)</f>
        <v>0</v>
      </c>
      <c r="I35" s="94">
        <v>0.21</v>
      </c>
      <c r="J35" s="84">
        <f>ROUND(((SUM(BE121:BE141))*I35),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ROUND((SUM(BF121:BF141)),  2)</f>
        <v>0</v>
      </c>
      <c r="I36" s="94">
        <v>0.12</v>
      </c>
      <c r="J36" s="84">
        <f>ROUND(((SUM(BF121:BF141))*I36),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ROUND((SUM(BG121:BG141)),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ROUND((SUM(BH121:BH141)),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ROUND((SUM(BI121:BI141)),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90 - Interiér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J121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218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30"/>
      <c r="L100" s="30"/>
    </row>
    <row r="101" spans="2:47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47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47" s="1" customFormat="1" ht="24.95" customHeight="1">
      <c r="B106" s="30"/>
      <c r="C106" s="19" t="s">
        <v>143</v>
      </c>
      <c r="L106" s="30"/>
    </row>
    <row r="107" spans="2:47" s="1" customFormat="1" ht="6.95" customHeight="1">
      <c r="B107" s="30"/>
      <c r="L107" s="30"/>
    </row>
    <row r="108" spans="2:47" s="1" customFormat="1" ht="12" customHeight="1">
      <c r="B108" s="30"/>
      <c r="C108" s="25" t="s">
        <v>16</v>
      </c>
      <c r="L108" s="30"/>
    </row>
    <row r="109" spans="2:47" s="1" customFormat="1" ht="16.5" customHeight="1">
      <c r="B109" s="30"/>
      <c r="E109" s="239" t="str">
        <f>E7</f>
        <v>Stavební úpravy knihovny a IC Města Hranice</v>
      </c>
      <c r="F109" s="240"/>
      <c r="G109" s="240"/>
      <c r="H109" s="240"/>
      <c r="L109" s="30"/>
    </row>
    <row r="110" spans="2:47" ht="12" customHeight="1">
      <c r="B110" s="18"/>
      <c r="C110" s="25" t="s">
        <v>133</v>
      </c>
      <c r="L110" s="18"/>
    </row>
    <row r="111" spans="2:47" s="1" customFormat="1" ht="16.5" customHeight="1">
      <c r="B111" s="30"/>
      <c r="E111" s="239" t="s">
        <v>134</v>
      </c>
      <c r="F111" s="238"/>
      <c r="G111" s="238"/>
      <c r="H111" s="238"/>
      <c r="L111" s="30"/>
    </row>
    <row r="112" spans="2:47" s="1" customFormat="1" ht="12" customHeight="1">
      <c r="B112" s="30"/>
      <c r="C112" s="25" t="s">
        <v>135</v>
      </c>
      <c r="L112" s="30"/>
    </row>
    <row r="113" spans="2:65" s="1" customFormat="1" ht="16.5" customHeight="1">
      <c r="B113" s="30"/>
      <c r="E113" s="234" t="str">
        <f>E11</f>
        <v>90 - Interiér</v>
      </c>
      <c r="F113" s="238"/>
      <c r="G113" s="238"/>
      <c r="H113" s="238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F14</f>
        <v>Hranice</v>
      </c>
      <c r="I115" s="25" t="s">
        <v>22</v>
      </c>
      <c r="J115" s="50" t="str">
        <f>IF(J14="","",J14)</f>
        <v>2. 3. 2024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E17</f>
        <v>Město Hranice u Aše</v>
      </c>
      <c r="I117" s="25" t="s">
        <v>30</v>
      </c>
      <c r="J117" s="28" t="str">
        <f>E23</f>
        <v>ing.Volný Martin</v>
      </c>
      <c r="L117" s="30"/>
    </row>
    <row r="118" spans="2:65" s="1" customFormat="1" ht="15.2" customHeight="1">
      <c r="B118" s="30"/>
      <c r="C118" s="25" t="s">
        <v>28</v>
      </c>
      <c r="F118" s="23" t="str">
        <f>IF(E20="","",E20)</f>
        <v>Vyplň údaj</v>
      </c>
      <c r="I118" s="25" t="s">
        <v>33</v>
      </c>
      <c r="J118" s="28" t="str">
        <f>E26</f>
        <v>Milan Hájek</v>
      </c>
      <c r="L118" s="30"/>
    </row>
    <row r="119" spans="2:65" s="1" customFormat="1" ht="10.35" customHeight="1">
      <c r="B119" s="30"/>
      <c r="L119" s="30"/>
    </row>
    <row r="120" spans="2:65" s="9" customFormat="1" ht="29.25" customHeight="1">
      <c r="B120" s="110"/>
      <c r="C120" s="111" t="s">
        <v>144</v>
      </c>
      <c r="D120" s="112" t="s">
        <v>61</v>
      </c>
      <c r="E120" s="112" t="s">
        <v>57</v>
      </c>
      <c r="F120" s="112" t="s">
        <v>58</v>
      </c>
      <c r="G120" s="112" t="s">
        <v>145</v>
      </c>
      <c r="H120" s="112" t="s">
        <v>146</v>
      </c>
      <c r="I120" s="112" t="s">
        <v>147</v>
      </c>
      <c r="J120" s="112" t="s">
        <v>139</v>
      </c>
      <c r="K120" s="113" t="s">
        <v>148</v>
      </c>
      <c r="L120" s="110"/>
      <c r="M120" s="57" t="s">
        <v>1</v>
      </c>
      <c r="N120" s="58" t="s">
        <v>40</v>
      </c>
      <c r="O120" s="58" t="s">
        <v>149</v>
      </c>
      <c r="P120" s="58" t="s">
        <v>150</v>
      </c>
      <c r="Q120" s="58" t="s">
        <v>151</v>
      </c>
      <c r="R120" s="58" t="s">
        <v>152</v>
      </c>
      <c r="S120" s="58" t="s">
        <v>153</v>
      </c>
      <c r="T120" s="59" t="s">
        <v>154</v>
      </c>
    </row>
    <row r="121" spans="2:65" s="1" customFormat="1" ht="22.9" customHeight="1">
      <c r="B121" s="30"/>
      <c r="C121" s="62" t="s">
        <v>155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0</v>
      </c>
      <c r="S121" s="51"/>
      <c r="T121" s="116">
        <f>T122</f>
        <v>0</v>
      </c>
      <c r="AT121" s="15" t="s">
        <v>75</v>
      </c>
      <c r="AU121" s="15" t="s">
        <v>141</v>
      </c>
      <c r="BK121" s="117">
        <f>BK122</f>
        <v>0</v>
      </c>
    </row>
    <row r="122" spans="2:65" s="10" customFormat="1" ht="25.9" customHeight="1">
      <c r="B122" s="118"/>
      <c r="D122" s="119" t="s">
        <v>75</v>
      </c>
      <c r="E122" s="120" t="s">
        <v>821</v>
      </c>
      <c r="F122" s="120" t="s">
        <v>822</v>
      </c>
      <c r="I122" s="121"/>
      <c r="J122" s="122">
        <f>BK122</f>
        <v>0</v>
      </c>
      <c r="L122" s="118"/>
      <c r="M122" s="123"/>
      <c r="P122" s="124">
        <f>SUM(P123:P141)</f>
        <v>0</v>
      </c>
      <c r="R122" s="124">
        <f>SUM(R123:R141)</f>
        <v>0</v>
      </c>
      <c r="T122" s="125">
        <f>SUM(T123:T141)</f>
        <v>0</v>
      </c>
      <c r="AR122" s="119" t="s">
        <v>163</v>
      </c>
      <c r="AT122" s="126" t="s">
        <v>75</v>
      </c>
      <c r="AU122" s="126" t="s">
        <v>76</v>
      </c>
      <c r="AY122" s="119" t="s">
        <v>158</v>
      </c>
      <c r="BK122" s="127">
        <f>SUM(BK123:BK141)</f>
        <v>0</v>
      </c>
    </row>
    <row r="123" spans="2:65" s="1" customFormat="1" ht="16.5" customHeight="1">
      <c r="B123" s="128"/>
      <c r="C123" s="129" t="s">
        <v>80</v>
      </c>
      <c r="D123" s="129" t="s">
        <v>159</v>
      </c>
      <c r="E123" s="130" t="s">
        <v>3398</v>
      </c>
      <c r="F123" s="131" t="s">
        <v>3399</v>
      </c>
      <c r="G123" s="132" t="s">
        <v>2714</v>
      </c>
      <c r="H123" s="133">
        <v>1</v>
      </c>
      <c r="I123" s="134"/>
      <c r="J123" s="135">
        <f t="shared" ref="J123:J141" si="0">ROUND(I123*H123,2)</f>
        <v>0</v>
      </c>
      <c r="K123" s="131" t="s">
        <v>1</v>
      </c>
      <c r="L123" s="30"/>
      <c r="M123" s="136" t="s">
        <v>1</v>
      </c>
      <c r="N123" s="137" t="s">
        <v>41</v>
      </c>
      <c r="P123" s="138">
        <f t="shared" ref="P123:P141" si="1">O123*H123</f>
        <v>0</v>
      </c>
      <c r="Q123" s="138">
        <v>0</v>
      </c>
      <c r="R123" s="138">
        <f t="shared" ref="R123:R141" si="2">Q123*H123</f>
        <v>0</v>
      </c>
      <c r="S123" s="138">
        <v>0</v>
      </c>
      <c r="T123" s="139">
        <f t="shared" ref="T123:T141" si="3">S123*H123</f>
        <v>0</v>
      </c>
      <c r="AR123" s="140" t="s">
        <v>163</v>
      </c>
      <c r="AT123" s="140" t="s">
        <v>159</v>
      </c>
      <c r="AU123" s="140" t="s">
        <v>80</v>
      </c>
      <c r="AY123" s="15" t="s">
        <v>158</v>
      </c>
      <c r="BE123" s="141">
        <f t="shared" ref="BE123:BE141" si="4">IF(N123="základní",J123,0)</f>
        <v>0</v>
      </c>
      <c r="BF123" s="141">
        <f t="shared" ref="BF123:BF141" si="5">IF(N123="snížená",J123,0)</f>
        <v>0</v>
      </c>
      <c r="BG123" s="141">
        <f t="shared" ref="BG123:BG141" si="6">IF(N123="zákl. přenesená",J123,0)</f>
        <v>0</v>
      </c>
      <c r="BH123" s="141">
        <f t="shared" ref="BH123:BH141" si="7">IF(N123="sníž. přenesená",J123,0)</f>
        <v>0</v>
      </c>
      <c r="BI123" s="141">
        <f t="shared" ref="BI123:BI141" si="8">IF(N123="nulová",J123,0)</f>
        <v>0</v>
      </c>
      <c r="BJ123" s="15" t="s">
        <v>80</v>
      </c>
      <c r="BK123" s="141">
        <f t="shared" ref="BK123:BK141" si="9">ROUND(I123*H123,2)</f>
        <v>0</v>
      </c>
      <c r="BL123" s="15" t="s">
        <v>163</v>
      </c>
      <c r="BM123" s="140" t="s">
        <v>3400</v>
      </c>
    </row>
    <row r="124" spans="2:65" s="1" customFormat="1" ht="37.9" customHeight="1">
      <c r="B124" s="128"/>
      <c r="C124" s="166" t="s">
        <v>84</v>
      </c>
      <c r="D124" s="166" t="s">
        <v>544</v>
      </c>
      <c r="E124" s="167" t="s">
        <v>3401</v>
      </c>
      <c r="F124" s="168" t="s">
        <v>3402</v>
      </c>
      <c r="G124" s="169" t="s">
        <v>325</v>
      </c>
      <c r="H124" s="170">
        <v>1</v>
      </c>
      <c r="I124" s="171"/>
      <c r="J124" s="172">
        <f t="shared" si="0"/>
        <v>0</v>
      </c>
      <c r="K124" s="168" t="s">
        <v>1</v>
      </c>
      <c r="L124" s="173"/>
      <c r="M124" s="174" t="s">
        <v>1</v>
      </c>
      <c r="N124" s="175" t="s">
        <v>41</v>
      </c>
      <c r="P124" s="138">
        <f t="shared" si="1"/>
        <v>0</v>
      </c>
      <c r="Q124" s="138">
        <v>0</v>
      </c>
      <c r="R124" s="138">
        <f t="shared" si="2"/>
        <v>0</v>
      </c>
      <c r="S124" s="138">
        <v>0</v>
      </c>
      <c r="T124" s="139">
        <f t="shared" si="3"/>
        <v>0</v>
      </c>
      <c r="AR124" s="140" t="s">
        <v>188</v>
      </c>
      <c r="AT124" s="140" t="s">
        <v>544</v>
      </c>
      <c r="AU124" s="140" t="s">
        <v>80</v>
      </c>
      <c r="AY124" s="15" t="s">
        <v>158</v>
      </c>
      <c r="BE124" s="141">
        <f t="shared" si="4"/>
        <v>0</v>
      </c>
      <c r="BF124" s="141">
        <f t="shared" si="5"/>
        <v>0</v>
      </c>
      <c r="BG124" s="141">
        <f t="shared" si="6"/>
        <v>0</v>
      </c>
      <c r="BH124" s="141">
        <f t="shared" si="7"/>
        <v>0</v>
      </c>
      <c r="BI124" s="141">
        <f t="shared" si="8"/>
        <v>0</v>
      </c>
      <c r="BJ124" s="15" t="s">
        <v>80</v>
      </c>
      <c r="BK124" s="141">
        <f t="shared" si="9"/>
        <v>0</v>
      </c>
      <c r="BL124" s="15" t="s">
        <v>163</v>
      </c>
      <c r="BM124" s="140" t="s">
        <v>3403</v>
      </c>
    </row>
    <row r="125" spans="2:65" s="1" customFormat="1" ht="24.2" customHeight="1">
      <c r="B125" s="128"/>
      <c r="C125" s="166" t="s">
        <v>95</v>
      </c>
      <c r="D125" s="166" t="s">
        <v>544</v>
      </c>
      <c r="E125" s="167" t="s">
        <v>3404</v>
      </c>
      <c r="F125" s="168" t="s">
        <v>3405</v>
      </c>
      <c r="G125" s="169" t="s">
        <v>325</v>
      </c>
      <c r="H125" s="170">
        <v>1</v>
      </c>
      <c r="I125" s="171"/>
      <c r="J125" s="172">
        <f t="shared" si="0"/>
        <v>0</v>
      </c>
      <c r="K125" s="168" t="s">
        <v>1</v>
      </c>
      <c r="L125" s="173"/>
      <c r="M125" s="174" t="s">
        <v>1</v>
      </c>
      <c r="N125" s="175" t="s">
        <v>41</v>
      </c>
      <c r="P125" s="138">
        <f t="shared" si="1"/>
        <v>0</v>
      </c>
      <c r="Q125" s="138">
        <v>0</v>
      </c>
      <c r="R125" s="138">
        <f t="shared" si="2"/>
        <v>0</v>
      </c>
      <c r="S125" s="138">
        <v>0</v>
      </c>
      <c r="T125" s="139">
        <f t="shared" si="3"/>
        <v>0</v>
      </c>
      <c r="AR125" s="140" t="s">
        <v>188</v>
      </c>
      <c r="AT125" s="140" t="s">
        <v>544</v>
      </c>
      <c r="AU125" s="140" t="s">
        <v>80</v>
      </c>
      <c r="AY125" s="15" t="s">
        <v>158</v>
      </c>
      <c r="BE125" s="141">
        <f t="shared" si="4"/>
        <v>0</v>
      </c>
      <c r="BF125" s="141">
        <f t="shared" si="5"/>
        <v>0</v>
      </c>
      <c r="BG125" s="141">
        <f t="shared" si="6"/>
        <v>0</v>
      </c>
      <c r="BH125" s="141">
        <f t="shared" si="7"/>
        <v>0</v>
      </c>
      <c r="BI125" s="141">
        <f t="shared" si="8"/>
        <v>0</v>
      </c>
      <c r="BJ125" s="15" t="s">
        <v>80</v>
      </c>
      <c r="BK125" s="141">
        <f t="shared" si="9"/>
        <v>0</v>
      </c>
      <c r="BL125" s="15" t="s">
        <v>163</v>
      </c>
      <c r="BM125" s="140" t="s">
        <v>3406</v>
      </c>
    </row>
    <row r="126" spans="2:65" s="1" customFormat="1" ht="16.5" customHeight="1">
      <c r="B126" s="128"/>
      <c r="C126" s="166" t="s">
        <v>163</v>
      </c>
      <c r="D126" s="166" t="s">
        <v>544</v>
      </c>
      <c r="E126" s="167" t="s">
        <v>3407</v>
      </c>
      <c r="F126" s="168" t="s">
        <v>3408</v>
      </c>
      <c r="G126" s="169" t="s">
        <v>325</v>
      </c>
      <c r="H126" s="170">
        <v>1</v>
      </c>
      <c r="I126" s="171"/>
      <c r="J126" s="172">
        <f t="shared" si="0"/>
        <v>0</v>
      </c>
      <c r="K126" s="168" t="s">
        <v>1</v>
      </c>
      <c r="L126" s="173"/>
      <c r="M126" s="174" t="s">
        <v>1</v>
      </c>
      <c r="N126" s="175" t="s">
        <v>41</v>
      </c>
      <c r="P126" s="138">
        <f t="shared" si="1"/>
        <v>0</v>
      </c>
      <c r="Q126" s="138">
        <v>0</v>
      </c>
      <c r="R126" s="138">
        <f t="shared" si="2"/>
        <v>0</v>
      </c>
      <c r="S126" s="138">
        <v>0</v>
      </c>
      <c r="T126" s="139">
        <f t="shared" si="3"/>
        <v>0</v>
      </c>
      <c r="AR126" s="140" t="s">
        <v>188</v>
      </c>
      <c r="AT126" s="140" t="s">
        <v>544</v>
      </c>
      <c r="AU126" s="140" t="s">
        <v>80</v>
      </c>
      <c r="AY126" s="15" t="s">
        <v>158</v>
      </c>
      <c r="BE126" s="141">
        <f t="shared" si="4"/>
        <v>0</v>
      </c>
      <c r="BF126" s="141">
        <f t="shared" si="5"/>
        <v>0</v>
      </c>
      <c r="BG126" s="141">
        <f t="shared" si="6"/>
        <v>0</v>
      </c>
      <c r="BH126" s="141">
        <f t="shared" si="7"/>
        <v>0</v>
      </c>
      <c r="BI126" s="141">
        <f t="shared" si="8"/>
        <v>0</v>
      </c>
      <c r="BJ126" s="15" t="s">
        <v>80</v>
      </c>
      <c r="BK126" s="141">
        <f t="shared" si="9"/>
        <v>0</v>
      </c>
      <c r="BL126" s="15" t="s">
        <v>163</v>
      </c>
      <c r="BM126" s="140" t="s">
        <v>3409</v>
      </c>
    </row>
    <row r="127" spans="2:65" s="1" customFormat="1" ht="21.75" customHeight="1">
      <c r="B127" s="128"/>
      <c r="C127" s="166" t="s">
        <v>157</v>
      </c>
      <c r="D127" s="166" t="s">
        <v>544</v>
      </c>
      <c r="E127" s="167" t="s">
        <v>3410</v>
      </c>
      <c r="F127" s="168" t="s">
        <v>3411</v>
      </c>
      <c r="G127" s="169" t="s">
        <v>325</v>
      </c>
      <c r="H127" s="170">
        <v>3</v>
      </c>
      <c r="I127" s="171"/>
      <c r="J127" s="172">
        <f t="shared" si="0"/>
        <v>0</v>
      </c>
      <c r="K127" s="168" t="s">
        <v>1</v>
      </c>
      <c r="L127" s="173"/>
      <c r="M127" s="174" t="s">
        <v>1</v>
      </c>
      <c r="N127" s="175" t="s">
        <v>41</v>
      </c>
      <c r="P127" s="138">
        <f t="shared" si="1"/>
        <v>0</v>
      </c>
      <c r="Q127" s="138">
        <v>0</v>
      </c>
      <c r="R127" s="138">
        <f t="shared" si="2"/>
        <v>0</v>
      </c>
      <c r="S127" s="138">
        <v>0</v>
      </c>
      <c r="T127" s="139">
        <f t="shared" si="3"/>
        <v>0</v>
      </c>
      <c r="AR127" s="140" t="s">
        <v>188</v>
      </c>
      <c r="AT127" s="140" t="s">
        <v>544</v>
      </c>
      <c r="AU127" s="140" t="s">
        <v>80</v>
      </c>
      <c r="AY127" s="15" t="s">
        <v>158</v>
      </c>
      <c r="BE127" s="141">
        <f t="shared" si="4"/>
        <v>0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5" t="s">
        <v>80</v>
      </c>
      <c r="BK127" s="141">
        <f t="shared" si="9"/>
        <v>0</v>
      </c>
      <c r="BL127" s="15" t="s">
        <v>163</v>
      </c>
      <c r="BM127" s="140" t="s">
        <v>3412</v>
      </c>
    </row>
    <row r="128" spans="2:65" s="1" customFormat="1" ht="16.5" customHeight="1">
      <c r="B128" s="128"/>
      <c r="C128" s="166" t="s">
        <v>180</v>
      </c>
      <c r="D128" s="166" t="s">
        <v>544</v>
      </c>
      <c r="E128" s="167" t="s">
        <v>3413</v>
      </c>
      <c r="F128" s="168" t="s">
        <v>3414</v>
      </c>
      <c r="G128" s="169" t="s">
        <v>325</v>
      </c>
      <c r="H128" s="170">
        <v>1</v>
      </c>
      <c r="I128" s="171"/>
      <c r="J128" s="172">
        <f t="shared" si="0"/>
        <v>0</v>
      </c>
      <c r="K128" s="168" t="s">
        <v>1</v>
      </c>
      <c r="L128" s="173"/>
      <c r="M128" s="174" t="s">
        <v>1</v>
      </c>
      <c r="N128" s="175" t="s">
        <v>41</v>
      </c>
      <c r="P128" s="138">
        <f t="shared" si="1"/>
        <v>0</v>
      </c>
      <c r="Q128" s="138">
        <v>0</v>
      </c>
      <c r="R128" s="138">
        <f t="shared" si="2"/>
        <v>0</v>
      </c>
      <c r="S128" s="138">
        <v>0</v>
      </c>
      <c r="T128" s="139">
        <f t="shared" si="3"/>
        <v>0</v>
      </c>
      <c r="AR128" s="140" t="s">
        <v>188</v>
      </c>
      <c r="AT128" s="140" t="s">
        <v>544</v>
      </c>
      <c r="AU128" s="140" t="s">
        <v>80</v>
      </c>
      <c r="AY128" s="15" t="s">
        <v>158</v>
      </c>
      <c r="BE128" s="141">
        <f t="shared" si="4"/>
        <v>0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5" t="s">
        <v>80</v>
      </c>
      <c r="BK128" s="141">
        <f t="shared" si="9"/>
        <v>0</v>
      </c>
      <c r="BL128" s="15" t="s">
        <v>163</v>
      </c>
      <c r="BM128" s="140" t="s">
        <v>3415</v>
      </c>
    </row>
    <row r="129" spans="2:65" s="1" customFormat="1" ht="16.5" customHeight="1">
      <c r="B129" s="128"/>
      <c r="C129" s="166" t="s">
        <v>184</v>
      </c>
      <c r="D129" s="166" t="s">
        <v>544</v>
      </c>
      <c r="E129" s="167" t="s">
        <v>3416</v>
      </c>
      <c r="F129" s="168" t="s">
        <v>3417</v>
      </c>
      <c r="G129" s="169" t="s">
        <v>325</v>
      </c>
      <c r="H129" s="170">
        <v>1</v>
      </c>
      <c r="I129" s="171"/>
      <c r="J129" s="172">
        <f t="shared" si="0"/>
        <v>0</v>
      </c>
      <c r="K129" s="168" t="s">
        <v>1</v>
      </c>
      <c r="L129" s="173"/>
      <c r="M129" s="174" t="s">
        <v>1</v>
      </c>
      <c r="N129" s="175" t="s">
        <v>41</v>
      </c>
      <c r="P129" s="138">
        <f t="shared" si="1"/>
        <v>0</v>
      </c>
      <c r="Q129" s="138">
        <v>0</v>
      </c>
      <c r="R129" s="138">
        <f t="shared" si="2"/>
        <v>0</v>
      </c>
      <c r="S129" s="138">
        <v>0</v>
      </c>
      <c r="T129" s="139">
        <f t="shared" si="3"/>
        <v>0</v>
      </c>
      <c r="AR129" s="140" t="s">
        <v>188</v>
      </c>
      <c r="AT129" s="140" t="s">
        <v>544</v>
      </c>
      <c r="AU129" s="140" t="s">
        <v>80</v>
      </c>
      <c r="AY129" s="15" t="s">
        <v>158</v>
      </c>
      <c r="BE129" s="141">
        <f t="shared" si="4"/>
        <v>0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5" t="s">
        <v>80</v>
      </c>
      <c r="BK129" s="141">
        <f t="shared" si="9"/>
        <v>0</v>
      </c>
      <c r="BL129" s="15" t="s">
        <v>163</v>
      </c>
      <c r="BM129" s="140" t="s">
        <v>3418</v>
      </c>
    </row>
    <row r="130" spans="2:65" s="1" customFormat="1" ht="16.5" customHeight="1">
      <c r="B130" s="128"/>
      <c r="C130" s="166" t="s">
        <v>188</v>
      </c>
      <c r="D130" s="166" t="s">
        <v>544</v>
      </c>
      <c r="E130" s="167" t="s">
        <v>3419</v>
      </c>
      <c r="F130" s="168" t="s">
        <v>3420</v>
      </c>
      <c r="G130" s="169" t="s">
        <v>325</v>
      </c>
      <c r="H130" s="170">
        <v>5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41</v>
      </c>
      <c r="P130" s="138">
        <f t="shared" si="1"/>
        <v>0</v>
      </c>
      <c r="Q130" s="138">
        <v>0</v>
      </c>
      <c r="R130" s="138">
        <f t="shared" si="2"/>
        <v>0</v>
      </c>
      <c r="S130" s="138">
        <v>0</v>
      </c>
      <c r="T130" s="139">
        <f t="shared" si="3"/>
        <v>0</v>
      </c>
      <c r="AR130" s="140" t="s">
        <v>188</v>
      </c>
      <c r="AT130" s="140" t="s">
        <v>544</v>
      </c>
      <c r="AU130" s="140" t="s">
        <v>80</v>
      </c>
      <c r="AY130" s="15" t="s">
        <v>158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5" t="s">
        <v>80</v>
      </c>
      <c r="BK130" s="141">
        <f t="shared" si="9"/>
        <v>0</v>
      </c>
      <c r="BL130" s="15" t="s">
        <v>163</v>
      </c>
      <c r="BM130" s="140" t="s">
        <v>3421</v>
      </c>
    </row>
    <row r="131" spans="2:65" s="1" customFormat="1" ht="16.5" customHeight="1">
      <c r="B131" s="128"/>
      <c r="C131" s="166" t="s">
        <v>192</v>
      </c>
      <c r="D131" s="166" t="s">
        <v>544</v>
      </c>
      <c r="E131" s="167" t="s">
        <v>3422</v>
      </c>
      <c r="F131" s="168" t="s">
        <v>3423</v>
      </c>
      <c r="G131" s="169" t="s">
        <v>325</v>
      </c>
      <c r="H131" s="170">
        <v>20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41</v>
      </c>
      <c r="P131" s="138">
        <f t="shared" si="1"/>
        <v>0</v>
      </c>
      <c r="Q131" s="138">
        <v>0</v>
      </c>
      <c r="R131" s="138">
        <f t="shared" si="2"/>
        <v>0</v>
      </c>
      <c r="S131" s="138">
        <v>0</v>
      </c>
      <c r="T131" s="139">
        <f t="shared" si="3"/>
        <v>0</v>
      </c>
      <c r="AR131" s="140" t="s">
        <v>188</v>
      </c>
      <c r="AT131" s="140" t="s">
        <v>544</v>
      </c>
      <c r="AU131" s="140" t="s">
        <v>80</v>
      </c>
      <c r="AY131" s="15" t="s">
        <v>158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5" t="s">
        <v>80</v>
      </c>
      <c r="BK131" s="141">
        <f t="shared" si="9"/>
        <v>0</v>
      </c>
      <c r="BL131" s="15" t="s">
        <v>163</v>
      </c>
      <c r="BM131" s="140" t="s">
        <v>3424</v>
      </c>
    </row>
    <row r="132" spans="2:65" s="1" customFormat="1" ht="16.5" customHeight="1">
      <c r="B132" s="128"/>
      <c r="C132" s="166" t="s">
        <v>90</v>
      </c>
      <c r="D132" s="166" t="s">
        <v>544</v>
      </c>
      <c r="E132" s="167" t="s">
        <v>3425</v>
      </c>
      <c r="F132" s="168" t="s">
        <v>3426</v>
      </c>
      <c r="G132" s="169" t="s">
        <v>325</v>
      </c>
      <c r="H132" s="170">
        <v>3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41</v>
      </c>
      <c r="P132" s="138">
        <f t="shared" si="1"/>
        <v>0</v>
      </c>
      <c r="Q132" s="138">
        <v>0</v>
      </c>
      <c r="R132" s="138">
        <f t="shared" si="2"/>
        <v>0</v>
      </c>
      <c r="S132" s="138">
        <v>0</v>
      </c>
      <c r="T132" s="139">
        <f t="shared" si="3"/>
        <v>0</v>
      </c>
      <c r="AR132" s="140" t="s">
        <v>188</v>
      </c>
      <c r="AT132" s="140" t="s">
        <v>544</v>
      </c>
      <c r="AU132" s="140" t="s">
        <v>80</v>
      </c>
      <c r="AY132" s="15" t="s">
        <v>158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5" t="s">
        <v>80</v>
      </c>
      <c r="BK132" s="141">
        <f t="shared" si="9"/>
        <v>0</v>
      </c>
      <c r="BL132" s="15" t="s">
        <v>163</v>
      </c>
      <c r="BM132" s="140" t="s">
        <v>3427</v>
      </c>
    </row>
    <row r="133" spans="2:65" s="1" customFormat="1" ht="33" customHeight="1">
      <c r="B133" s="128"/>
      <c r="C133" s="166" t="s">
        <v>267</v>
      </c>
      <c r="D133" s="166" t="s">
        <v>544</v>
      </c>
      <c r="E133" s="167" t="s">
        <v>3428</v>
      </c>
      <c r="F133" s="168" t="s">
        <v>3429</v>
      </c>
      <c r="G133" s="169" t="s">
        <v>325</v>
      </c>
      <c r="H133" s="170">
        <v>1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P133" s="138">
        <f t="shared" si="1"/>
        <v>0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AR133" s="140" t="s">
        <v>188</v>
      </c>
      <c r="AT133" s="140" t="s">
        <v>544</v>
      </c>
      <c r="AU133" s="140" t="s">
        <v>80</v>
      </c>
      <c r="AY133" s="15" t="s">
        <v>158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5" t="s">
        <v>80</v>
      </c>
      <c r="BK133" s="141">
        <f t="shared" si="9"/>
        <v>0</v>
      </c>
      <c r="BL133" s="15" t="s">
        <v>163</v>
      </c>
      <c r="BM133" s="140" t="s">
        <v>3430</v>
      </c>
    </row>
    <row r="134" spans="2:65" s="1" customFormat="1" ht="21.75" customHeight="1">
      <c r="B134" s="128"/>
      <c r="C134" s="166" t="s">
        <v>8</v>
      </c>
      <c r="D134" s="166" t="s">
        <v>544</v>
      </c>
      <c r="E134" s="167" t="s">
        <v>3431</v>
      </c>
      <c r="F134" s="168" t="s">
        <v>3432</v>
      </c>
      <c r="G134" s="169" t="s">
        <v>325</v>
      </c>
      <c r="H134" s="170">
        <v>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P134" s="138">
        <f t="shared" si="1"/>
        <v>0</v>
      </c>
      <c r="Q134" s="138">
        <v>0</v>
      </c>
      <c r="R134" s="138">
        <f t="shared" si="2"/>
        <v>0</v>
      </c>
      <c r="S134" s="138">
        <v>0</v>
      </c>
      <c r="T134" s="139">
        <f t="shared" si="3"/>
        <v>0</v>
      </c>
      <c r="AR134" s="140" t="s">
        <v>188</v>
      </c>
      <c r="AT134" s="140" t="s">
        <v>544</v>
      </c>
      <c r="AU134" s="140" t="s">
        <v>80</v>
      </c>
      <c r="AY134" s="15" t="s">
        <v>158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5" t="s">
        <v>80</v>
      </c>
      <c r="BK134" s="141">
        <f t="shared" si="9"/>
        <v>0</v>
      </c>
      <c r="BL134" s="15" t="s">
        <v>163</v>
      </c>
      <c r="BM134" s="140" t="s">
        <v>3433</v>
      </c>
    </row>
    <row r="135" spans="2:65" s="1" customFormat="1" ht="21.75" customHeight="1">
      <c r="B135" s="128"/>
      <c r="C135" s="166" t="s">
        <v>278</v>
      </c>
      <c r="D135" s="166" t="s">
        <v>544</v>
      </c>
      <c r="E135" s="167" t="s">
        <v>3434</v>
      </c>
      <c r="F135" s="168" t="s">
        <v>3435</v>
      </c>
      <c r="G135" s="169" t="s">
        <v>325</v>
      </c>
      <c r="H135" s="170">
        <v>1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P135" s="138">
        <f t="shared" si="1"/>
        <v>0</v>
      </c>
      <c r="Q135" s="138">
        <v>0</v>
      </c>
      <c r="R135" s="138">
        <f t="shared" si="2"/>
        <v>0</v>
      </c>
      <c r="S135" s="138">
        <v>0</v>
      </c>
      <c r="T135" s="139">
        <f t="shared" si="3"/>
        <v>0</v>
      </c>
      <c r="AR135" s="140" t="s">
        <v>188</v>
      </c>
      <c r="AT135" s="140" t="s">
        <v>544</v>
      </c>
      <c r="AU135" s="140" t="s">
        <v>80</v>
      </c>
      <c r="AY135" s="15" t="s">
        <v>158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5" t="s">
        <v>80</v>
      </c>
      <c r="BK135" s="141">
        <f t="shared" si="9"/>
        <v>0</v>
      </c>
      <c r="BL135" s="15" t="s">
        <v>163</v>
      </c>
      <c r="BM135" s="140" t="s">
        <v>3436</v>
      </c>
    </row>
    <row r="136" spans="2:65" s="1" customFormat="1" ht="16.5" customHeight="1">
      <c r="B136" s="128"/>
      <c r="C136" s="166" t="s">
        <v>284</v>
      </c>
      <c r="D136" s="166" t="s">
        <v>544</v>
      </c>
      <c r="E136" s="167" t="s">
        <v>3437</v>
      </c>
      <c r="F136" s="168" t="s">
        <v>3438</v>
      </c>
      <c r="G136" s="169" t="s">
        <v>325</v>
      </c>
      <c r="H136" s="170">
        <v>2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P136" s="138">
        <f t="shared" si="1"/>
        <v>0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AR136" s="140" t="s">
        <v>188</v>
      </c>
      <c r="AT136" s="140" t="s">
        <v>544</v>
      </c>
      <c r="AU136" s="140" t="s">
        <v>80</v>
      </c>
      <c r="AY136" s="15" t="s">
        <v>158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5" t="s">
        <v>80</v>
      </c>
      <c r="BK136" s="141">
        <f t="shared" si="9"/>
        <v>0</v>
      </c>
      <c r="BL136" s="15" t="s">
        <v>163</v>
      </c>
      <c r="BM136" s="140" t="s">
        <v>3439</v>
      </c>
    </row>
    <row r="137" spans="2:65" s="1" customFormat="1" ht="21.75" customHeight="1">
      <c r="B137" s="128"/>
      <c r="C137" s="166" t="s">
        <v>290</v>
      </c>
      <c r="D137" s="166" t="s">
        <v>544</v>
      </c>
      <c r="E137" s="167" t="s">
        <v>3440</v>
      </c>
      <c r="F137" s="168" t="s">
        <v>3441</v>
      </c>
      <c r="G137" s="169" t="s">
        <v>325</v>
      </c>
      <c r="H137" s="170">
        <v>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P137" s="138">
        <f t="shared" si="1"/>
        <v>0</v>
      </c>
      <c r="Q137" s="138">
        <v>0</v>
      </c>
      <c r="R137" s="138">
        <f t="shared" si="2"/>
        <v>0</v>
      </c>
      <c r="S137" s="138">
        <v>0</v>
      </c>
      <c r="T137" s="139">
        <f t="shared" si="3"/>
        <v>0</v>
      </c>
      <c r="AR137" s="140" t="s">
        <v>188</v>
      </c>
      <c r="AT137" s="140" t="s">
        <v>544</v>
      </c>
      <c r="AU137" s="140" t="s">
        <v>80</v>
      </c>
      <c r="AY137" s="15" t="s">
        <v>158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5" t="s">
        <v>80</v>
      </c>
      <c r="BK137" s="141">
        <f t="shared" si="9"/>
        <v>0</v>
      </c>
      <c r="BL137" s="15" t="s">
        <v>163</v>
      </c>
      <c r="BM137" s="140" t="s">
        <v>3442</v>
      </c>
    </row>
    <row r="138" spans="2:65" s="1" customFormat="1" ht="21.75" customHeight="1">
      <c r="B138" s="128"/>
      <c r="C138" s="166" t="s">
        <v>294</v>
      </c>
      <c r="D138" s="166" t="s">
        <v>544</v>
      </c>
      <c r="E138" s="167" t="s">
        <v>3443</v>
      </c>
      <c r="F138" s="168" t="s">
        <v>3444</v>
      </c>
      <c r="G138" s="169" t="s">
        <v>325</v>
      </c>
      <c r="H138" s="170">
        <v>1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P138" s="138">
        <f t="shared" si="1"/>
        <v>0</v>
      </c>
      <c r="Q138" s="138">
        <v>0</v>
      </c>
      <c r="R138" s="138">
        <f t="shared" si="2"/>
        <v>0</v>
      </c>
      <c r="S138" s="138">
        <v>0</v>
      </c>
      <c r="T138" s="139">
        <f t="shared" si="3"/>
        <v>0</v>
      </c>
      <c r="AR138" s="140" t="s">
        <v>188</v>
      </c>
      <c r="AT138" s="140" t="s">
        <v>544</v>
      </c>
      <c r="AU138" s="140" t="s">
        <v>80</v>
      </c>
      <c r="AY138" s="15" t="s">
        <v>158</v>
      </c>
      <c r="BE138" s="141">
        <f t="shared" si="4"/>
        <v>0</v>
      </c>
      <c r="BF138" s="141">
        <f t="shared" si="5"/>
        <v>0</v>
      </c>
      <c r="BG138" s="141">
        <f t="shared" si="6"/>
        <v>0</v>
      </c>
      <c r="BH138" s="141">
        <f t="shared" si="7"/>
        <v>0</v>
      </c>
      <c r="BI138" s="141">
        <f t="shared" si="8"/>
        <v>0</v>
      </c>
      <c r="BJ138" s="15" t="s">
        <v>80</v>
      </c>
      <c r="BK138" s="141">
        <f t="shared" si="9"/>
        <v>0</v>
      </c>
      <c r="BL138" s="15" t="s">
        <v>163</v>
      </c>
      <c r="BM138" s="140" t="s">
        <v>3445</v>
      </c>
    </row>
    <row r="139" spans="2:65" s="1" customFormat="1" ht="16.5" customHeight="1">
      <c r="B139" s="128"/>
      <c r="C139" s="166" t="s">
        <v>300</v>
      </c>
      <c r="D139" s="166" t="s">
        <v>544</v>
      </c>
      <c r="E139" s="167" t="s">
        <v>3446</v>
      </c>
      <c r="F139" s="168" t="s">
        <v>3447</v>
      </c>
      <c r="G139" s="169" t="s">
        <v>325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P139" s="138">
        <f t="shared" si="1"/>
        <v>0</v>
      </c>
      <c r="Q139" s="138">
        <v>0</v>
      </c>
      <c r="R139" s="138">
        <f t="shared" si="2"/>
        <v>0</v>
      </c>
      <c r="S139" s="138">
        <v>0</v>
      </c>
      <c r="T139" s="139">
        <f t="shared" si="3"/>
        <v>0</v>
      </c>
      <c r="AR139" s="140" t="s">
        <v>188</v>
      </c>
      <c r="AT139" s="140" t="s">
        <v>544</v>
      </c>
      <c r="AU139" s="140" t="s">
        <v>80</v>
      </c>
      <c r="AY139" s="15" t="s">
        <v>158</v>
      </c>
      <c r="BE139" s="141">
        <f t="shared" si="4"/>
        <v>0</v>
      </c>
      <c r="BF139" s="141">
        <f t="shared" si="5"/>
        <v>0</v>
      </c>
      <c r="BG139" s="141">
        <f t="shared" si="6"/>
        <v>0</v>
      </c>
      <c r="BH139" s="141">
        <f t="shared" si="7"/>
        <v>0</v>
      </c>
      <c r="BI139" s="141">
        <f t="shared" si="8"/>
        <v>0</v>
      </c>
      <c r="BJ139" s="15" t="s">
        <v>80</v>
      </c>
      <c r="BK139" s="141">
        <f t="shared" si="9"/>
        <v>0</v>
      </c>
      <c r="BL139" s="15" t="s">
        <v>163</v>
      </c>
      <c r="BM139" s="140" t="s">
        <v>3448</v>
      </c>
    </row>
    <row r="140" spans="2:65" s="1" customFormat="1" ht="16.5" customHeight="1">
      <c r="B140" s="128"/>
      <c r="C140" s="166" t="s">
        <v>305</v>
      </c>
      <c r="D140" s="166" t="s">
        <v>544</v>
      </c>
      <c r="E140" s="167" t="s">
        <v>3449</v>
      </c>
      <c r="F140" s="168" t="s">
        <v>3450</v>
      </c>
      <c r="G140" s="169" t="s">
        <v>325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P140" s="138">
        <f t="shared" si="1"/>
        <v>0</v>
      </c>
      <c r="Q140" s="138">
        <v>0</v>
      </c>
      <c r="R140" s="138">
        <f t="shared" si="2"/>
        <v>0</v>
      </c>
      <c r="S140" s="138">
        <v>0</v>
      </c>
      <c r="T140" s="139">
        <f t="shared" si="3"/>
        <v>0</v>
      </c>
      <c r="AR140" s="140" t="s">
        <v>188</v>
      </c>
      <c r="AT140" s="140" t="s">
        <v>544</v>
      </c>
      <c r="AU140" s="140" t="s">
        <v>80</v>
      </c>
      <c r="AY140" s="15" t="s">
        <v>158</v>
      </c>
      <c r="BE140" s="141">
        <f t="shared" si="4"/>
        <v>0</v>
      </c>
      <c r="BF140" s="141">
        <f t="shared" si="5"/>
        <v>0</v>
      </c>
      <c r="BG140" s="141">
        <f t="shared" si="6"/>
        <v>0</v>
      </c>
      <c r="BH140" s="141">
        <f t="shared" si="7"/>
        <v>0</v>
      </c>
      <c r="BI140" s="141">
        <f t="shared" si="8"/>
        <v>0</v>
      </c>
      <c r="BJ140" s="15" t="s">
        <v>80</v>
      </c>
      <c r="BK140" s="141">
        <f t="shared" si="9"/>
        <v>0</v>
      </c>
      <c r="BL140" s="15" t="s">
        <v>163</v>
      </c>
      <c r="BM140" s="140" t="s">
        <v>3451</v>
      </c>
    </row>
    <row r="141" spans="2:65" s="1" customFormat="1" ht="24.2" customHeight="1">
      <c r="B141" s="128"/>
      <c r="C141" s="166" t="s">
        <v>310</v>
      </c>
      <c r="D141" s="166" t="s">
        <v>544</v>
      </c>
      <c r="E141" s="167" t="s">
        <v>3452</v>
      </c>
      <c r="F141" s="168" t="s">
        <v>3453</v>
      </c>
      <c r="G141" s="169" t="s">
        <v>325</v>
      </c>
      <c r="H141" s="170">
        <v>2</v>
      </c>
      <c r="I141" s="171"/>
      <c r="J141" s="172">
        <f t="shared" si="0"/>
        <v>0</v>
      </c>
      <c r="K141" s="168" t="s">
        <v>1</v>
      </c>
      <c r="L141" s="173"/>
      <c r="M141" s="182" t="s">
        <v>1</v>
      </c>
      <c r="N141" s="183" t="s">
        <v>41</v>
      </c>
      <c r="O141" s="179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AR141" s="140" t="s">
        <v>188</v>
      </c>
      <c r="AT141" s="140" t="s">
        <v>544</v>
      </c>
      <c r="AU141" s="140" t="s">
        <v>80</v>
      </c>
      <c r="AY141" s="15" t="s">
        <v>158</v>
      </c>
      <c r="BE141" s="141">
        <f t="shared" si="4"/>
        <v>0</v>
      </c>
      <c r="BF141" s="141">
        <f t="shared" si="5"/>
        <v>0</v>
      </c>
      <c r="BG141" s="141">
        <f t="shared" si="6"/>
        <v>0</v>
      </c>
      <c r="BH141" s="141">
        <f t="shared" si="7"/>
        <v>0</v>
      </c>
      <c r="BI141" s="141">
        <f t="shared" si="8"/>
        <v>0</v>
      </c>
      <c r="BJ141" s="15" t="s">
        <v>80</v>
      </c>
      <c r="BK141" s="141">
        <f t="shared" si="9"/>
        <v>0</v>
      </c>
      <c r="BL141" s="15" t="s">
        <v>163</v>
      </c>
      <c r="BM141" s="140" t="s">
        <v>3454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0"/>
    </row>
  </sheetData>
  <autoFilter ref="C120:K141" xr:uid="{00000000-0009-0000-0000-00000E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H2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3455</v>
      </c>
      <c r="H4" s="18"/>
    </row>
    <row r="5" spans="2:8" ht="12" customHeight="1">
      <c r="B5" s="18"/>
      <c r="C5" s="22" t="s">
        <v>13</v>
      </c>
      <c r="D5" s="230" t="s">
        <v>14</v>
      </c>
      <c r="E5" s="204"/>
      <c r="F5" s="204"/>
      <c r="H5" s="18"/>
    </row>
    <row r="6" spans="2:8" ht="36.950000000000003" customHeight="1">
      <c r="B6" s="18"/>
      <c r="C6" s="24" t="s">
        <v>16</v>
      </c>
      <c r="D6" s="227" t="s">
        <v>17</v>
      </c>
      <c r="E6" s="204"/>
      <c r="F6" s="204"/>
      <c r="H6" s="18"/>
    </row>
    <row r="7" spans="2:8" ht="16.5" customHeight="1">
      <c r="B7" s="18"/>
      <c r="C7" s="25" t="s">
        <v>22</v>
      </c>
      <c r="D7" s="50" t="str">
        <f>'Rekapitulace stavby'!AN8</f>
        <v>2. 3. 2024</v>
      </c>
      <c r="H7" s="18"/>
    </row>
    <row r="8" spans="2:8" s="1" customFormat="1" ht="10.9" customHeight="1">
      <c r="B8" s="30"/>
      <c r="H8" s="30"/>
    </row>
    <row r="9" spans="2:8" s="9" customFormat="1" ht="29.25" customHeight="1">
      <c r="B9" s="110"/>
      <c r="C9" s="111" t="s">
        <v>57</v>
      </c>
      <c r="D9" s="112" t="s">
        <v>58</v>
      </c>
      <c r="E9" s="112" t="s">
        <v>145</v>
      </c>
      <c r="F9" s="113" t="s">
        <v>3456</v>
      </c>
      <c r="H9" s="110"/>
    </row>
    <row r="10" spans="2:8" s="1" customFormat="1" ht="26.45" customHeight="1">
      <c r="B10" s="30"/>
      <c r="C10" s="184" t="s">
        <v>3457</v>
      </c>
      <c r="D10" s="184" t="s">
        <v>128</v>
      </c>
      <c r="H10" s="30"/>
    </row>
    <row r="11" spans="2:8" s="1" customFormat="1" ht="16.899999999999999" customHeight="1">
      <c r="B11" s="30"/>
      <c r="C11" s="185" t="s">
        <v>3458</v>
      </c>
      <c r="D11" s="186" t="s">
        <v>3459</v>
      </c>
      <c r="E11" s="187" t="s">
        <v>325</v>
      </c>
      <c r="F11" s="188">
        <v>10</v>
      </c>
      <c r="H11" s="30"/>
    </row>
    <row r="12" spans="2:8" s="1" customFormat="1" ht="16.899999999999999" customHeight="1">
      <c r="B12" s="30"/>
      <c r="C12" s="189" t="s">
        <v>1</v>
      </c>
      <c r="D12" s="189" t="s">
        <v>3460</v>
      </c>
      <c r="E12" s="15" t="s">
        <v>1</v>
      </c>
      <c r="F12" s="190">
        <v>0</v>
      </c>
      <c r="H12" s="30"/>
    </row>
    <row r="13" spans="2:8" s="1" customFormat="1" ht="16.899999999999999" customHeight="1">
      <c r="B13" s="30"/>
      <c r="C13" s="189" t="s">
        <v>3458</v>
      </c>
      <c r="D13" s="189" t="s">
        <v>90</v>
      </c>
      <c r="E13" s="15" t="s">
        <v>1</v>
      </c>
      <c r="F13" s="190">
        <v>10</v>
      </c>
      <c r="H13" s="30"/>
    </row>
    <row r="14" spans="2:8" s="1" customFormat="1" ht="16.899999999999999" customHeight="1">
      <c r="B14" s="30"/>
      <c r="C14" s="191" t="s">
        <v>3461</v>
      </c>
      <c r="H14" s="30"/>
    </row>
    <row r="15" spans="2:8" s="1" customFormat="1" ht="16.899999999999999" customHeight="1">
      <c r="B15" s="30"/>
      <c r="C15" s="189" t="s">
        <v>3306</v>
      </c>
      <c r="D15" s="189" t="s">
        <v>3307</v>
      </c>
      <c r="E15" s="15" t="s">
        <v>325</v>
      </c>
      <c r="F15" s="190">
        <v>4</v>
      </c>
      <c r="H15" s="30"/>
    </row>
    <row r="16" spans="2:8" s="1" customFormat="1" ht="16.899999999999999" customHeight="1">
      <c r="B16" s="30"/>
      <c r="C16" s="189" t="s">
        <v>3309</v>
      </c>
      <c r="D16" s="189" t="s">
        <v>3310</v>
      </c>
      <c r="E16" s="15" t="s">
        <v>325</v>
      </c>
      <c r="F16" s="190">
        <v>4</v>
      </c>
      <c r="H16" s="30"/>
    </row>
    <row r="17" spans="2:8" s="1" customFormat="1" ht="16.899999999999999" customHeight="1">
      <c r="B17" s="30"/>
      <c r="C17" s="189" t="s">
        <v>3315</v>
      </c>
      <c r="D17" s="189" t="s">
        <v>3316</v>
      </c>
      <c r="E17" s="15" t="s">
        <v>325</v>
      </c>
      <c r="F17" s="190">
        <v>12</v>
      </c>
      <c r="H17" s="30"/>
    </row>
    <row r="18" spans="2:8" s="1" customFormat="1" ht="16.899999999999999" customHeight="1">
      <c r="B18" s="30"/>
      <c r="C18" s="185" t="s">
        <v>3462</v>
      </c>
      <c r="D18" s="186" t="s">
        <v>3463</v>
      </c>
      <c r="E18" s="187" t="s">
        <v>325</v>
      </c>
      <c r="F18" s="188">
        <v>17</v>
      </c>
      <c r="H18" s="30"/>
    </row>
    <row r="19" spans="2:8" s="1" customFormat="1" ht="16.899999999999999" customHeight="1">
      <c r="B19" s="30"/>
      <c r="C19" s="191" t="s">
        <v>3461</v>
      </c>
      <c r="H19" s="30"/>
    </row>
    <row r="20" spans="2:8" s="1" customFormat="1" ht="16.899999999999999" customHeight="1">
      <c r="B20" s="30"/>
      <c r="C20" s="189" t="s">
        <v>3312</v>
      </c>
      <c r="D20" s="189" t="s">
        <v>3313</v>
      </c>
      <c r="E20" s="15" t="s">
        <v>325</v>
      </c>
      <c r="F20" s="190">
        <v>6</v>
      </c>
      <c r="H20" s="30"/>
    </row>
    <row r="21" spans="2:8" s="1" customFormat="1" ht="7.35" customHeight="1">
      <c r="B21" s="42"/>
      <c r="C21" s="43"/>
      <c r="D21" s="43"/>
      <c r="E21" s="43"/>
      <c r="F21" s="43"/>
      <c r="G21" s="43"/>
      <c r="H21" s="30"/>
    </row>
    <row r="22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136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34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ROUND(J121,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ROUND((SUM(BE121:BE149)),  2)</f>
        <v>0</v>
      </c>
      <c r="I35" s="94">
        <v>0.21</v>
      </c>
      <c r="J35" s="84">
        <f>ROUND(((SUM(BE121:BE149))*I35),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ROUND((SUM(BF121:BF149)),  2)</f>
        <v>0</v>
      </c>
      <c r="I36" s="94">
        <v>0.12</v>
      </c>
      <c r="J36" s="84">
        <f>ROUND(((SUM(BF121:BF149))*I36),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ROUND((SUM(BG121:BG149)),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ROUND((SUM(BH121:BH149)),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ROUND((SUM(BI121:BI149)),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00 - VRN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Hranice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Milan Hájek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J121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142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30"/>
      <c r="L100" s="30"/>
    </row>
    <row r="101" spans="2:47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47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47" s="1" customFormat="1" ht="24.95" customHeight="1">
      <c r="B106" s="30"/>
      <c r="C106" s="19" t="s">
        <v>143</v>
      </c>
      <c r="L106" s="30"/>
    </row>
    <row r="107" spans="2:47" s="1" customFormat="1" ht="6.95" customHeight="1">
      <c r="B107" s="30"/>
      <c r="L107" s="30"/>
    </row>
    <row r="108" spans="2:47" s="1" customFormat="1" ht="12" customHeight="1">
      <c r="B108" s="30"/>
      <c r="C108" s="25" t="s">
        <v>16</v>
      </c>
      <c r="L108" s="30"/>
    </row>
    <row r="109" spans="2:47" s="1" customFormat="1" ht="16.5" customHeight="1">
      <c r="B109" s="30"/>
      <c r="E109" s="239" t="str">
        <f>E7</f>
        <v>Stavební úpravy knihovny a IC Města Hranice</v>
      </c>
      <c r="F109" s="240"/>
      <c r="G109" s="240"/>
      <c r="H109" s="240"/>
      <c r="L109" s="30"/>
    </row>
    <row r="110" spans="2:47" ht="12" customHeight="1">
      <c r="B110" s="18"/>
      <c r="C110" s="25" t="s">
        <v>133</v>
      </c>
      <c r="L110" s="18"/>
    </row>
    <row r="111" spans="2:47" s="1" customFormat="1" ht="16.5" customHeight="1">
      <c r="B111" s="30"/>
      <c r="E111" s="239" t="s">
        <v>134</v>
      </c>
      <c r="F111" s="238"/>
      <c r="G111" s="238"/>
      <c r="H111" s="238"/>
      <c r="L111" s="30"/>
    </row>
    <row r="112" spans="2:47" s="1" customFormat="1" ht="12" customHeight="1">
      <c r="B112" s="30"/>
      <c r="C112" s="25" t="s">
        <v>135</v>
      </c>
      <c r="L112" s="30"/>
    </row>
    <row r="113" spans="2:65" s="1" customFormat="1" ht="16.5" customHeight="1">
      <c r="B113" s="30"/>
      <c r="E113" s="234" t="str">
        <f>E11</f>
        <v>00 - VRN</v>
      </c>
      <c r="F113" s="238"/>
      <c r="G113" s="238"/>
      <c r="H113" s="238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F14</f>
        <v>Hranice</v>
      </c>
      <c r="I115" s="25" t="s">
        <v>22</v>
      </c>
      <c r="J115" s="50" t="str">
        <f>IF(J14="","",J14)</f>
        <v>2. 3. 2024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E17</f>
        <v>Město Hranice u Aše</v>
      </c>
      <c r="I117" s="25" t="s">
        <v>30</v>
      </c>
      <c r="J117" s="28" t="str">
        <f>E23</f>
        <v>ing.Volný Martin</v>
      </c>
      <c r="L117" s="30"/>
    </row>
    <row r="118" spans="2:65" s="1" customFormat="1" ht="15.2" customHeight="1">
      <c r="B118" s="30"/>
      <c r="C118" s="25" t="s">
        <v>28</v>
      </c>
      <c r="F118" s="23" t="str">
        <f>IF(E20="","",E20)</f>
        <v>Vyplň údaj</v>
      </c>
      <c r="I118" s="25" t="s">
        <v>33</v>
      </c>
      <c r="J118" s="28" t="str">
        <f>E26</f>
        <v>Milan Hájek</v>
      </c>
      <c r="L118" s="30"/>
    </row>
    <row r="119" spans="2:65" s="1" customFormat="1" ht="10.35" customHeight="1">
      <c r="B119" s="30"/>
      <c r="L119" s="30"/>
    </row>
    <row r="120" spans="2:65" s="9" customFormat="1" ht="29.25" customHeight="1">
      <c r="B120" s="110"/>
      <c r="C120" s="111" t="s">
        <v>144</v>
      </c>
      <c r="D120" s="112" t="s">
        <v>61</v>
      </c>
      <c r="E120" s="112" t="s">
        <v>57</v>
      </c>
      <c r="F120" s="112" t="s">
        <v>58</v>
      </c>
      <c r="G120" s="112" t="s">
        <v>145</v>
      </c>
      <c r="H120" s="112" t="s">
        <v>146</v>
      </c>
      <c r="I120" s="112" t="s">
        <v>147</v>
      </c>
      <c r="J120" s="112" t="s">
        <v>139</v>
      </c>
      <c r="K120" s="113" t="s">
        <v>148</v>
      </c>
      <c r="L120" s="110"/>
      <c r="M120" s="57" t="s">
        <v>1</v>
      </c>
      <c r="N120" s="58" t="s">
        <v>40</v>
      </c>
      <c r="O120" s="58" t="s">
        <v>149</v>
      </c>
      <c r="P120" s="58" t="s">
        <v>150</v>
      </c>
      <c r="Q120" s="58" t="s">
        <v>151</v>
      </c>
      <c r="R120" s="58" t="s">
        <v>152</v>
      </c>
      <c r="S120" s="58" t="s">
        <v>153</v>
      </c>
      <c r="T120" s="59" t="s">
        <v>154</v>
      </c>
    </row>
    <row r="121" spans="2:65" s="1" customFormat="1" ht="22.9" customHeight="1">
      <c r="B121" s="30"/>
      <c r="C121" s="62" t="s">
        <v>155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0</v>
      </c>
      <c r="S121" s="51"/>
      <c r="T121" s="116">
        <f>T122</f>
        <v>0</v>
      </c>
      <c r="AT121" s="15" t="s">
        <v>75</v>
      </c>
      <c r="AU121" s="15" t="s">
        <v>141</v>
      </c>
      <c r="BK121" s="117">
        <f>BK122</f>
        <v>0</v>
      </c>
    </row>
    <row r="122" spans="2:65" s="10" customFormat="1" ht="25.9" customHeight="1">
      <c r="B122" s="118"/>
      <c r="D122" s="119" t="s">
        <v>75</v>
      </c>
      <c r="E122" s="120" t="s">
        <v>87</v>
      </c>
      <c r="F122" s="120" t="s">
        <v>156</v>
      </c>
      <c r="I122" s="121"/>
      <c r="J122" s="122">
        <f>BK122</f>
        <v>0</v>
      </c>
      <c r="L122" s="118"/>
      <c r="M122" s="123"/>
      <c r="P122" s="124">
        <f>SUM(P123:P149)</f>
        <v>0</v>
      </c>
      <c r="R122" s="124">
        <f>SUM(R123:R149)</f>
        <v>0</v>
      </c>
      <c r="T122" s="125">
        <f>SUM(T123:T149)</f>
        <v>0</v>
      </c>
      <c r="AR122" s="119" t="s">
        <v>157</v>
      </c>
      <c r="AT122" s="126" t="s">
        <v>75</v>
      </c>
      <c r="AU122" s="126" t="s">
        <v>76</v>
      </c>
      <c r="AY122" s="119" t="s">
        <v>158</v>
      </c>
      <c r="BK122" s="127">
        <f>SUM(BK123:BK149)</f>
        <v>0</v>
      </c>
    </row>
    <row r="123" spans="2:65" s="1" customFormat="1" ht="24.2" customHeight="1">
      <c r="B123" s="128"/>
      <c r="C123" s="129" t="s">
        <v>80</v>
      </c>
      <c r="D123" s="129" t="s">
        <v>159</v>
      </c>
      <c r="E123" s="130" t="s">
        <v>160</v>
      </c>
      <c r="F123" s="131" t="s">
        <v>161</v>
      </c>
      <c r="G123" s="132" t="s">
        <v>162</v>
      </c>
      <c r="H123" s="133">
        <v>1</v>
      </c>
      <c r="I123" s="134"/>
      <c r="J123" s="135">
        <f>ROUND(I123*H123,2)</f>
        <v>0</v>
      </c>
      <c r="K123" s="131" t="s">
        <v>1</v>
      </c>
      <c r="L123" s="30"/>
      <c r="M123" s="136" t="s">
        <v>1</v>
      </c>
      <c r="N123" s="137" t="s">
        <v>41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163</v>
      </c>
      <c r="AT123" s="140" t="s">
        <v>159</v>
      </c>
      <c r="AU123" s="140" t="s">
        <v>80</v>
      </c>
      <c r="AY123" s="15" t="s">
        <v>158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5" t="s">
        <v>80</v>
      </c>
      <c r="BK123" s="141">
        <f>ROUND(I123*H123,2)</f>
        <v>0</v>
      </c>
      <c r="BL123" s="15" t="s">
        <v>163</v>
      </c>
      <c r="BM123" s="140" t="s">
        <v>164</v>
      </c>
    </row>
    <row r="124" spans="2:65" s="11" customFormat="1">
      <c r="B124" s="142"/>
      <c r="D124" s="143" t="s">
        <v>165</v>
      </c>
      <c r="E124" s="144" t="s">
        <v>1</v>
      </c>
      <c r="F124" s="145" t="s">
        <v>80</v>
      </c>
      <c r="H124" s="146">
        <v>1</v>
      </c>
      <c r="I124" s="147"/>
      <c r="L124" s="142"/>
      <c r="M124" s="148"/>
      <c r="T124" s="149"/>
      <c r="AT124" s="144" t="s">
        <v>165</v>
      </c>
      <c r="AU124" s="144" t="s">
        <v>80</v>
      </c>
      <c r="AV124" s="11" t="s">
        <v>84</v>
      </c>
      <c r="AW124" s="11" t="s">
        <v>32</v>
      </c>
      <c r="AX124" s="11" t="s">
        <v>76</v>
      </c>
      <c r="AY124" s="144" t="s">
        <v>158</v>
      </c>
    </row>
    <row r="125" spans="2:65" s="12" customFormat="1">
      <c r="B125" s="150"/>
      <c r="D125" s="143" t="s">
        <v>165</v>
      </c>
      <c r="E125" s="151" t="s">
        <v>1</v>
      </c>
      <c r="F125" s="152" t="s">
        <v>166</v>
      </c>
      <c r="H125" s="153">
        <v>1</v>
      </c>
      <c r="I125" s="154"/>
      <c r="L125" s="150"/>
      <c r="M125" s="155"/>
      <c r="T125" s="156"/>
      <c r="AT125" s="151" t="s">
        <v>165</v>
      </c>
      <c r="AU125" s="151" t="s">
        <v>80</v>
      </c>
      <c r="AV125" s="12" t="s">
        <v>163</v>
      </c>
      <c r="AW125" s="12" t="s">
        <v>32</v>
      </c>
      <c r="AX125" s="12" t="s">
        <v>80</v>
      </c>
      <c r="AY125" s="151" t="s">
        <v>158</v>
      </c>
    </row>
    <row r="126" spans="2:65" s="1" customFormat="1" ht="16.5" customHeight="1">
      <c r="B126" s="128"/>
      <c r="C126" s="129" t="s">
        <v>84</v>
      </c>
      <c r="D126" s="129" t="s">
        <v>159</v>
      </c>
      <c r="E126" s="130" t="s">
        <v>167</v>
      </c>
      <c r="F126" s="131" t="s">
        <v>168</v>
      </c>
      <c r="G126" s="132" t="s">
        <v>169</v>
      </c>
      <c r="H126" s="133">
        <v>1</v>
      </c>
      <c r="I126" s="134"/>
      <c r="J126" s="135">
        <f>ROUND(I126*H126,2)</f>
        <v>0</v>
      </c>
      <c r="K126" s="131" t="s">
        <v>1</v>
      </c>
      <c r="L126" s="30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163</v>
      </c>
      <c r="AT126" s="140" t="s">
        <v>159</v>
      </c>
      <c r="AU126" s="140" t="s">
        <v>80</v>
      </c>
      <c r="AY126" s="15" t="s">
        <v>158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5" t="s">
        <v>80</v>
      </c>
      <c r="BK126" s="141">
        <f>ROUND(I126*H126,2)</f>
        <v>0</v>
      </c>
      <c r="BL126" s="15" t="s">
        <v>163</v>
      </c>
      <c r="BM126" s="140" t="s">
        <v>170</v>
      </c>
    </row>
    <row r="127" spans="2:65" s="11" customFormat="1">
      <c r="B127" s="142"/>
      <c r="D127" s="143" t="s">
        <v>165</v>
      </c>
      <c r="E127" s="144" t="s">
        <v>1</v>
      </c>
      <c r="F127" s="145" t="s">
        <v>80</v>
      </c>
      <c r="H127" s="146">
        <v>1</v>
      </c>
      <c r="I127" s="147"/>
      <c r="L127" s="142"/>
      <c r="M127" s="148"/>
      <c r="T127" s="149"/>
      <c r="AT127" s="144" t="s">
        <v>165</v>
      </c>
      <c r="AU127" s="144" t="s">
        <v>80</v>
      </c>
      <c r="AV127" s="11" t="s">
        <v>84</v>
      </c>
      <c r="AW127" s="11" t="s">
        <v>32</v>
      </c>
      <c r="AX127" s="11" t="s">
        <v>76</v>
      </c>
      <c r="AY127" s="144" t="s">
        <v>158</v>
      </c>
    </row>
    <row r="128" spans="2:65" s="12" customFormat="1">
      <c r="B128" s="150"/>
      <c r="D128" s="143" t="s">
        <v>165</v>
      </c>
      <c r="E128" s="151" t="s">
        <v>1</v>
      </c>
      <c r="F128" s="152" t="s">
        <v>166</v>
      </c>
      <c r="H128" s="153">
        <v>1</v>
      </c>
      <c r="I128" s="154"/>
      <c r="L128" s="150"/>
      <c r="M128" s="155"/>
      <c r="T128" s="156"/>
      <c r="AT128" s="151" t="s">
        <v>165</v>
      </c>
      <c r="AU128" s="151" t="s">
        <v>80</v>
      </c>
      <c r="AV128" s="12" t="s">
        <v>163</v>
      </c>
      <c r="AW128" s="12" t="s">
        <v>32</v>
      </c>
      <c r="AX128" s="12" t="s">
        <v>80</v>
      </c>
      <c r="AY128" s="151" t="s">
        <v>158</v>
      </c>
    </row>
    <row r="129" spans="2:65" s="1" customFormat="1" ht="16.5" customHeight="1">
      <c r="B129" s="128"/>
      <c r="C129" s="129" t="s">
        <v>95</v>
      </c>
      <c r="D129" s="129" t="s">
        <v>159</v>
      </c>
      <c r="E129" s="130" t="s">
        <v>171</v>
      </c>
      <c r="F129" s="131" t="s">
        <v>172</v>
      </c>
      <c r="G129" s="132" t="s">
        <v>169</v>
      </c>
      <c r="H129" s="133">
        <v>1</v>
      </c>
      <c r="I129" s="134"/>
      <c r="J129" s="135">
        <f>ROUND(I129*H129,2)</f>
        <v>0</v>
      </c>
      <c r="K129" s="131" t="s">
        <v>1</v>
      </c>
      <c r="L129" s="30"/>
      <c r="M129" s="136" t="s">
        <v>1</v>
      </c>
      <c r="N129" s="137" t="s">
        <v>41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163</v>
      </c>
      <c r="AT129" s="140" t="s">
        <v>159</v>
      </c>
      <c r="AU129" s="140" t="s">
        <v>80</v>
      </c>
      <c r="AY129" s="15" t="s">
        <v>158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5" t="s">
        <v>80</v>
      </c>
      <c r="BK129" s="141">
        <f>ROUND(I129*H129,2)</f>
        <v>0</v>
      </c>
      <c r="BL129" s="15" t="s">
        <v>163</v>
      </c>
      <c r="BM129" s="140" t="s">
        <v>173</v>
      </c>
    </row>
    <row r="130" spans="2:65" s="11" customFormat="1">
      <c r="B130" s="142"/>
      <c r="D130" s="143" t="s">
        <v>165</v>
      </c>
      <c r="E130" s="144" t="s">
        <v>1</v>
      </c>
      <c r="F130" s="145" t="s">
        <v>80</v>
      </c>
      <c r="H130" s="146">
        <v>1</v>
      </c>
      <c r="I130" s="147"/>
      <c r="L130" s="142"/>
      <c r="M130" s="148"/>
      <c r="T130" s="149"/>
      <c r="AT130" s="144" t="s">
        <v>165</v>
      </c>
      <c r="AU130" s="144" t="s">
        <v>80</v>
      </c>
      <c r="AV130" s="11" t="s">
        <v>84</v>
      </c>
      <c r="AW130" s="11" t="s">
        <v>32</v>
      </c>
      <c r="AX130" s="11" t="s">
        <v>76</v>
      </c>
      <c r="AY130" s="144" t="s">
        <v>158</v>
      </c>
    </row>
    <row r="131" spans="2:65" s="12" customFormat="1">
      <c r="B131" s="150"/>
      <c r="D131" s="143" t="s">
        <v>165</v>
      </c>
      <c r="E131" s="151" t="s">
        <v>1</v>
      </c>
      <c r="F131" s="152" t="s">
        <v>166</v>
      </c>
      <c r="H131" s="153">
        <v>1</v>
      </c>
      <c r="I131" s="154"/>
      <c r="L131" s="150"/>
      <c r="M131" s="155"/>
      <c r="T131" s="156"/>
      <c r="AT131" s="151" t="s">
        <v>165</v>
      </c>
      <c r="AU131" s="151" t="s">
        <v>80</v>
      </c>
      <c r="AV131" s="12" t="s">
        <v>163</v>
      </c>
      <c r="AW131" s="12" t="s">
        <v>32</v>
      </c>
      <c r="AX131" s="12" t="s">
        <v>80</v>
      </c>
      <c r="AY131" s="151" t="s">
        <v>158</v>
      </c>
    </row>
    <row r="132" spans="2:65" s="1" customFormat="1" ht="24.2" customHeight="1">
      <c r="B132" s="128"/>
      <c r="C132" s="129" t="s">
        <v>163</v>
      </c>
      <c r="D132" s="129" t="s">
        <v>159</v>
      </c>
      <c r="E132" s="130" t="s">
        <v>174</v>
      </c>
      <c r="F132" s="131" t="s">
        <v>175</v>
      </c>
      <c r="G132" s="132" t="s">
        <v>162</v>
      </c>
      <c r="H132" s="133">
        <v>2</v>
      </c>
      <c r="I132" s="134"/>
      <c r="J132" s="135">
        <f>ROUND(I132*H132,2)</f>
        <v>0</v>
      </c>
      <c r="K132" s="131" t="s">
        <v>1</v>
      </c>
      <c r="L132" s="30"/>
      <c r="M132" s="136" t="s">
        <v>1</v>
      </c>
      <c r="N132" s="137" t="s">
        <v>41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163</v>
      </c>
      <c r="AT132" s="140" t="s">
        <v>159</v>
      </c>
      <c r="AU132" s="140" t="s">
        <v>80</v>
      </c>
      <c r="AY132" s="15" t="s">
        <v>158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5" t="s">
        <v>80</v>
      </c>
      <c r="BK132" s="141">
        <f>ROUND(I132*H132,2)</f>
        <v>0</v>
      </c>
      <c r="BL132" s="15" t="s">
        <v>163</v>
      </c>
      <c r="BM132" s="140" t="s">
        <v>176</v>
      </c>
    </row>
    <row r="133" spans="2:65" s="11" customFormat="1">
      <c r="B133" s="142"/>
      <c r="D133" s="143" t="s">
        <v>165</v>
      </c>
      <c r="E133" s="144" t="s">
        <v>1</v>
      </c>
      <c r="F133" s="145" t="s">
        <v>84</v>
      </c>
      <c r="H133" s="146">
        <v>2</v>
      </c>
      <c r="I133" s="147"/>
      <c r="L133" s="142"/>
      <c r="M133" s="148"/>
      <c r="T133" s="149"/>
      <c r="AT133" s="144" t="s">
        <v>165</v>
      </c>
      <c r="AU133" s="144" t="s">
        <v>80</v>
      </c>
      <c r="AV133" s="11" t="s">
        <v>84</v>
      </c>
      <c r="AW133" s="11" t="s">
        <v>32</v>
      </c>
      <c r="AX133" s="11" t="s">
        <v>76</v>
      </c>
      <c r="AY133" s="144" t="s">
        <v>158</v>
      </c>
    </row>
    <row r="134" spans="2:65" s="12" customFormat="1">
      <c r="B134" s="150"/>
      <c r="D134" s="143" t="s">
        <v>165</v>
      </c>
      <c r="E134" s="151" t="s">
        <v>1</v>
      </c>
      <c r="F134" s="152" t="s">
        <v>166</v>
      </c>
      <c r="H134" s="153">
        <v>2</v>
      </c>
      <c r="I134" s="154"/>
      <c r="L134" s="150"/>
      <c r="M134" s="155"/>
      <c r="T134" s="156"/>
      <c r="AT134" s="151" t="s">
        <v>165</v>
      </c>
      <c r="AU134" s="151" t="s">
        <v>80</v>
      </c>
      <c r="AV134" s="12" t="s">
        <v>163</v>
      </c>
      <c r="AW134" s="12" t="s">
        <v>32</v>
      </c>
      <c r="AX134" s="12" t="s">
        <v>80</v>
      </c>
      <c r="AY134" s="151" t="s">
        <v>158</v>
      </c>
    </row>
    <row r="135" spans="2:65" s="1" customFormat="1" ht="16.5" customHeight="1">
      <c r="B135" s="128"/>
      <c r="C135" s="129" t="s">
        <v>157</v>
      </c>
      <c r="D135" s="129" t="s">
        <v>159</v>
      </c>
      <c r="E135" s="130" t="s">
        <v>177</v>
      </c>
      <c r="F135" s="131" t="s">
        <v>178</v>
      </c>
      <c r="G135" s="132" t="s">
        <v>169</v>
      </c>
      <c r="H135" s="133">
        <v>1</v>
      </c>
      <c r="I135" s="134"/>
      <c r="J135" s="135">
        <f>ROUND(I135*H135,2)</f>
        <v>0</v>
      </c>
      <c r="K135" s="131" t="s">
        <v>1</v>
      </c>
      <c r="L135" s="30"/>
      <c r="M135" s="136" t="s">
        <v>1</v>
      </c>
      <c r="N135" s="137" t="s">
        <v>41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163</v>
      </c>
      <c r="AT135" s="140" t="s">
        <v>159</v>
      </c>
      <c r="AU135" s="140" t="s">
        <v>80</v>
      </c>
      <c r="AY135" s="15" t="s">
        <v>158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5" t="s">
        <v>80</v>
      </c>
      <c r="BK135" s="141">
        <f>ROUND(I135*H135,2)</f>
        <v>0</v>
      </c>
      <c r="BL135" s="15" t="s">
        <v>163</v>
      </c>
      <c r="BM135" s="140" t="s">
        <v>179</v>
      </c>
    </row>
    <row r="136" spans="2:65" s="11" customFormat="1">
      <c r="B136" s="142"/>
      <c r="D136" s="143" t="s">
        <v>165</v>
      </c>
      <c r="E136" s="144" t="s">
        <v>1</v>
      </c>
      <c r="F136" s="145" t="s">
        <v>80</v>
      </c>
      <c r="H136" s="146">
        <v>1</v>
      </c>
      <c r="I136" s="147"/>
      <c r="L136" s="142"/>
      <c r="M136" s="148"/>
      <c r="T136" s="149"/>
      <c r="AT136" s="144" t="s">
        <v>165</v>
      </c>
      <c r="AU136" s="144" t="s">
        <v>80</v>
      </c>
      <c r="AV136" s="11" t="s">
        <v>84</v>
      </c>
      <c r="AW136" s="11" t="s">
        <v>32</v>
      </c>
      <c r="AX136" s="11" t="s">
        <v>76</v>
      </c>
      <c r="AY136" s="144" t="s">
        <v>158</v>
      </c>
    </row>
    <row r="137" spans="2:65" s="12" customFormat="1">
      <c r="B137" s="150"/>
      <c r="D137" s="143" t="s">
        <v>165</v>
      </c>
      <c r="E137" s="151" t="s">
        <v>1</v>
      </c>
      <c r="F137" s="152" t="s">
        <v>166</v>
      </c>
      <c r="H137" s="153">
        <v>1</v>
      </c>
      <c r="I137" s="154"/>
      <c r="L137" s="150"/>
      <c r="M137" s="155"/>
      <c r="T137" s="156"/>
      <c r="AT137" s="151" t="s">
        <v>165</v>
      </c>
      <c r="AU137" s="151" t="s">
        <v>80</v>
      </c>
      <c r="AV137" s="12" t="s">
        <v>163</v>
      </c>
      <c r="AW137" s="12" t="s">
        <v>32</v>
      </c>
      <c r="AX137" s="12" t="s">
        <v>80</v>
      </c>
      <c r="AY137" s="151" t="s">
        <v>158</v>
      </c>
    </row>
    <row r="138" spans="2:65" s="1" customFormat="1" ht="24.2" customHeight="1">
      <c r="B138" s="128"/>
      <c r="C138" s="129" t="s">
        <v>180</v>
      </c>
      <c r="D138" s="129" t="s">
        <v>159</v>
      </c>
      <c r="E138" s="130" t="s">
        <v>181</v>
      </c>
      <c r="F138" s="131" t="s">
        <v>182</v>
      </c>
      <c r="G138" s="132" t="s">
        <v>162</v>
      </c>
      <c r="H138" s="133">
        <v>1</v>
      </c>
      <c r="I138" s="134"/>
      <c r="J138" s="135">
        <f>ROUND(I138*H138,2)</f>
        <v>0</v>
      </c>
      <c r="K138" s="131" t="s">
        <v>1</v>
      </c>
      <c r="L138" s="30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163</v>
      </c>
      <c r="AT138" s="140" t="s">
        <v>159</v>
      </c>
      <c r="AU138" s="140" t="s">
        <v>80</v>
      </c>
      <c r="AY138" s="15" t="s">
        <v>158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5" t="s">
        <v>80</v>
      </c>
      <c r="BK138" s="141">
        <f>ROUND(I138*H138,2)</f>
        <v>0</v>
      </c>
      <c r="BL138" s="15" t="s">
        <v>163</v>
      </c>
      <c r="BM138" s="140" t="s">
        <v>183</v>
      </c>
    </row>
    <row r="139" spans="2:65" s="11" customFormat="1">
      <c r="B139" s="142"/>
      <c r="D139" s="143" t="s">
        <v>165</v>
      </c>
      <c r="E139" s="144" t="s">
        <v>1</v>
      </c>
      <c r="F139" s="145" t="s">
        <v>80</v>
      </c>
      <c r="H139" s="146">
        <v>1</v>
      </c>
      <c r="I139" s="147"/>
      <c r="L139" s="142"/>
      <c r="M139" s="148"/>
      <c r="T139" s="149"/>
      <c r="AT139" s="144" t="s">
        <v>165</v>
      </c>
      <c r="AU139" s="144" t="s">
        <v>80</v>
      </c>
      <c r="AV139" s="11" t="s">
        <v>84</v>
      </c>
      <c r="AW139" s="11" t="s">
        <v>32</v>
      </c>
      <c r="AX139" s="11" t="s">
        <v>76</v>
      </c>
      <c r="AY139" s="144" t="s">
        <v>158</v>
      </c>
    </row>
    <row r="140" spans="2:65" s="12" customFormat="1">
      <c r="B140" s="150"/>
      <c r="D140" s="143" t="s">
        <v>165</v>
      </c>
      <c r="E140" s="151" t="s">
        <v>1</v>
      </c>
      <c r="F140" s="152" t="s">
        <v>166</v>
      </c>
      <c r="H140" s="153">
        <v>1</v>
      </c>
      <c r="I140" s="154"/>
      <c r="L140" s="150"/>
      <c r="M140" s="155"/>
      <c r="T140" s="156"/>
      <c r="AT140" s="151" t="s">
        <v>165</v>
      </c>
      <c r="AU140" s="151" t="s">
        <v>80</v>
      </c>
      <c r="AV140" s="12" t="s">
        <v>163</v>
      </c>
      <c r="AW140" s="12" t="s">
        <v>32</v>
      </c>
      <c r="AX140" s="12" t="s">
        <v>80</v>
      </c>
      <c r="AY140" s="151" t="s">
        <v>158</v>
      </c>
    </row>
    <row r="141" spans="2:65" s="1" customFormat="1" ht="24.2" customHeight="1">
      <c r="B141" s="128"/>
      <c r="C141" s="129" t="s">
        <v>184</v>
      </c>
      <c r="D141" s="129" t="s">
        <v>159</v>
      </c>
      <c r="E141" s="130" t="s">
        <v>185</v>
      </c>
      <c r="F141" s="131" t="s">
        <v>186</v>
      </c>
      <c r="G141" s="132" t="s">
        <v>162</v>
      </c>
      <c r="H141" s="133">
        <v>1</v>
      </c>
      <c r="I141" s="134"/>
      <c r="J141" s="135">
        <f>ROUND(I141*H141,2)</f>
        <v>0</v>
      </c>
      <c r="K141" s="131" t="s">
        <v>1</v>
      </c>
      <c r="L141" s="30"/>
      <c r="M141" s="136" t="s">
        <v>1</v>
      </c>
      <c r="N141" s="137" t="s">
        <v>41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163</v>
      </c>
      <c r="AT141" s="140" t="s">
        <v>159</v>
      </c>
      <c r="AU141" s="140" t="s">
        <v>80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163</v>
      </c>
      <c r="BM141" s="140" t="s">
        <v>187</v>
      </c>
    </row>
    <row r="142" spans="2:65" s="11" customFormat="1">
      <c r="B142" s="142"/>
      <c r="D142" s="143" t="s">
        <v>165</v>
      </c>
      <c r="E142" s="144" t="s">
        <v>1</v>
      </c>
      <c r="F142" s="145" t="s">
        <v>80</v>
      </c>
      <c r="H142" s="146">
        <v>1</v>
      </c>
      <c r="I142" s="147"/>
      <c r="L142" s="142"/>
      <c r="M142" s="148"/>
      <c r="T142" s="149"/>
      <c r="AT142" s="144" t="s">
        <v>165</v>
      </c>
      <c r="AU142" s="144" t="s">
        <v>80</v>
      </c>
      <c r="AV142" s="11" t="s">
        <v>84</v>
      </c>
      <c r="AW142" s="11" t="s">
        <v>32</v>
      </c>
      <c r="AX142" s="11" t="s">
        <v>76</v>
      </c>
      <c r="AY142" s="144" t="s">
        <v>158</v>
      </c>
    </row>
    <row r="143" spans="2:65" s="12" customFormat="1">
      <c r="B143" s="150"/>
      <c r="D143" s="143" t="s">
        <v>165</v>
      </c>
      <c r="E143" s="151" t="s">
        <v>1</v>
      </c>
      <c r="F143" s="152" t="s">
        <v>166</v>
      </c>
      <c r="H143" s="153">
        <v>1</v>
      </c>
      <c r="I143" s="154"/>
      <c r="L143" s="150"/>
      <c r="M143" s="155"/>
      <c r="T143" s="156"/>
      <c r="AT143" s="151" t="s">
        <v>165</v>
      </c>
      <c r="AU143" s="151" t="s">
        <v>80</v>
      </c>
      <c r="AV143" s="12" t="s">
        <v>163</v>
      </c>
      <c r="AW143" s="12" t="s">
        <v>32</v>
      </c>
      <c r="AX143" s="12" t="s">
        <v>80</v>
      </c>
      <c r="AY143" s="151" t="s">
        <v>158</v>
      </c>
    </row>
    <row r="144" spans="2:65" s="1" customFormat="1" ht="24.2" customHeight="1">
      <c r="B144" s="128"/>
      <c r="C144" s="129" t="s">
        <v>188</v>
      </c>
      <c r="D144" s="129" t="s">
        <v>159</v>
      </c>
      <c r="E144" s="130" t="s">
        <v>189</v>
      </c>
      <c r="F144" s="131" t="s">
        <v>190</v>
      </c>
      <c r="G144" s="132" t="s">
        <v>162</v>
      </c>
      <c r="H144" s="133">
        <v>1</v>
      </c>
      <c r="I144" s="134"/>
      <c r="J144" s="135">
        <f>ROUND(I144*H144,2)</f>
        <v>0</v>
      </c>
      <c r="K144" s="131" t="s">
        <v>1</v>
      </c>
      <c r="L144" s="30"/>
      <c r="M144" s="136" t="s">
        <v>1</v>
      </c>
      <c r="N144" s="137" t="s">
        <v>41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163</v>
      </c>
      <c r="AT144" s="140" t="s">
        <v>159</v>
      </c>
      <c r="AU144" s="140" t="s">
        <v>80</v>
      </c>
      <c r="AY144" s="15" t="s">
        <v>158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80</v>
      </c>
      <c r="BK144" s="141">
        <f>ROUND(I144*H144,2)</f>
        <v>0</v>
      </c>
      <c r="BL144" s="15" t="s">
        <v>163</v>
      </c>
      <c r="BM144" s="140" t="s">
        <v>191</v>
      </c>
    </row>
    <row r="145" spans="2:65" s="11" customFormat="1">
      <c r="B145" s="142"/>
      <c r="D145" s="143" t="s">
        <v>165</v>
      </c>
      <c r="E145" s="144" t="s">
        <v>1</v>
      </c>
      <c r="F145" s="145" t="s">
        <v>80</v>
      </c>
      <c r="H145" s="146">
        <v>1</v>
      </c>
      <c r="I145" s="147"/>
      <c r="L145" s="142"/>
      <c r="M145" s="148"/>
      <c r="T145" s="149"/>
      <c r="AT145" s="144" t="s">
        <v>165</v>
      </c>
      <c r="AU145" s="144" t="s">
        <v>80</v>
      </c>
      <c r="AV145" s="11" t="s">
        <v>84</v>
      </c>
      <c r="AW145" s="11" t="s">
        <v>32</v>
      </c>
      <c r="AX145" s="11" t="s">
        <v>76</v>
      </c>
      <c r="AY145" s="144" t="s">
        <v>158</v>
      </c>
    </row>
    <row r="146" spans="2:65" s="12" customFormat="1">
      <c r="B146" s="150"/>
      <c r="D146" s="143" t="s">
        <v>165</v>
      </c>
      <c r="E146" s="151" t="s">
        <v>1</v>
      </c>
      <c r="F146" s="152" t="s">
        <v>166</v>
      </c>
      <c r="H146" s="153">
        <v>1</v>
      </c>
      <c r="I146" s="154"/>
      <c r="L146" s="150"/>
      <c r="M146" s="155"/>
      <c r="T146" s="156"/>
      <c r="AT146" s="151" t="s">
        <v>165</v>
      </c>
      <c r="AU146" s="151" t="s">
        <v>80</v>
      </c>
      <c r="AV146" s="12" t="s">
        <v>163</v>
      </c>
      <c r="AW146" s="12" t="s">
        <v>32</v>
      </c>
      <c r="AX146" s="12" t="s">
        <v>80</v>
      </c>
      <c r="AY146" s="151" t="s">
        <v>158</v>
      </c>
    </row>
    <row r="147" spans="2:65" s="1" customFormat="1" ht="24">
      <c r="B147" s="128"/>
      <c r="C147" s="129" t="s">
        <v>192</v>
      </c>
      <c r="D147" s="129" t="s">
        <v>159</v>
      </c>
      <c r="E147" s="130" t="s">
        <v>193</v>
      </c>
      <c r="F147" s="131" t="s">
        <v>194</v>
      </c>
      <c r="G147" s="132" t="s">
        <v>162</v>
      </c>
      <c r="H147" s="133">
        <v>1</v>
      </c>
      <c r="I147" s="134"/>
      <c r="J147" s="135">
        <f>ROUND(I147*H147,2)</f>
        <v>0</v>
      </c>
      <c r="K147" s="131" t="s">
        <v>1</v>
      </c>
      <c r="L147" s="30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163</v>
      </c>
      <c r="AT147" s="140" t="s">
        <v>159</v>
      </c>
      <c r="AU147" s="140" t="s">
        <v>80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163</v>
      </c>
      <c r="BM147" s="140" t="s">
        <v>195</v>
      </c>
    </row>
    <row r="148" spans="2:65" s="11" customFormat="1">
      <c r="B148" s="142"/>
      <c r="D148" s="143" t="s">
        <v>165</v>
      </c>
      <c r="E148" s="144" t="s">
        <v>1</v>
      </c>
      <c r="F148" s="145" t="s">
        <v>80</v>
      </c>
      <c r="H148" s="146">
        <v>1</v>
      </c>
      <c r="I148" s="147"/>
      <c r="L148" s="142"/>
      <c r="M148" s="148"/>
      <c r="T148" s="149"/>
      <c r="AT148" s="144" t="s">
        <v>165</v>
      </c>
      <c r="AU148" s="144" t="s">
        <v>80</v>
      </c>
      <c r="AV148" s="11" t="s">
        <v>84</v>
      </c>
      <c r="AW148" s="11" t="s">
        <v>32</v>
      </c>
      <c r="AX148" s="11" t="s">
        <v>76</v>
      </c>
      <c r="AY148" s="144" t="s">
        <v>158</v>
      </c>
    </row>
    <row r="149" spans="2:65" s="12" customFormat="1">
      <c r="B149" s="150"/>
      <c r="D149" s="143" t="s">
        <v>165</v>
      </c>
      <c r="E149" s="151" t="s">
        <v>1</v>
      </c>
      <c r="F149" s="152" t="s">
        <v>166</v>
      </c>
      <c r="H149" s="153">
        <v>1</v>
      </c>
      <c r="I149" s="154"/>
      <c r="L149" s="150"/>
      <c r="M149" s="157"/>
      <c r="N149" s="158"/>
      <c r="O149" s="158"/>
      <c r="P149" s="158"/>
      <c r="Q149" s="158"/>
      <c r="R149" s="158"/>
      <c r="S149" s="158"/>
      <c r="T149" s="159"/>
      <c r="AT149" s="151" t="s">
        <v>165</v>
      </c>
      <c r="AU149" s="151" t="s">
        <v>80</v>
      </c>
      <c r="AV149" s="12" t="s">
        <v>163</v>
      </c>
      <c r="AW149" s="12" t="s">
        <v>32</v>
      </c>
      <c r="AX149" s="12" t="s">
        <v>80</v>
      </c>
      <c r="AY149" s="151" t="s">
        <v>158</v>
      </c>
    </row>
    <row r="150" spans="2:65" s="1" customFormat="1" ht="6.95" customHeight="1"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30"/>
    </row>
  </sheetData>
  <autoFilter ref="C120:K149" xr:uid="{00000000-0009-0000-0000-000001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9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96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.75">
      <c r="B8" s="18"/>
      <c r="D8" s="25" t="s">
        <v>133</v>
      </c>
      <c r="L8" s="18"/>
    </row>
    <row r="9" spans="2:46" ht="16.5" customHeight="1">
      <c r="B9" s="18"/>
      <c r="E9" s="239" t="s">
        <v>134</v>
      </c>
      <c r="F9" s="204"/>
      <c r="G9" s="204"/>
      <c r="H9" s="204"/>
      <c r="L9" s="18"/>
    </row>
    <row r="10" spans="2:46" ht="12" customHeight="1">
      <c r="B10" s="18"/>
      <c r="D10" s="25" t="s">
        <v>135</v>
      </c>
      <c r="L10" s="18"/>
    </row>
    <row r="11" spans="2:46" s="1" customFormat="1" ht="16.5" customHeight="1">
      <c r="B11" s="30"/>
      <c r="E11" s="219" t="s">
        <v>196</v>
      </c>
      <c r="F11" s="238"/>
      <c r="G11" s="238"/>
      <c r="H11" s="238"/>
      <c r="L11" s="30"/>
    </row>
    <row r="12" spans="2:46" s="1" customFormat="1" ht="12" customHeight="1">
      <c r="B12" s="30"/>
      <c r="D12" s="25" t="s">
        <v>197</v>
      </c>
      <c r="L12" s="30"/>
    </row>
    <row r="13" spans="2:46" s="1" customFormat="1" ht="16.5" customHeight="1">
      <c r="B13" s="30"/>
      <c r="E13" s="234" t="s">
        <v>198</v>
      </c>
      <c r="F13" s="238"/>
      <c r="G13" s="238"/>
      <c r="H13" s="238"/>
      <c r="L13" s="30"/>
    </row>
    <row r="14" spans="2:46" s="1" customFormat="1">
      <c r="B14" s="30"/>
      <c r="L14" s="30"/>
    </row>
    <row r="15" spans="2:46" s="1" customFormat="1" ht="12" customHeight="1">
      <c r="B15" s="30"/>
      <c r="D15" s="25" t="s">
        <v>18</v>
      </c>
      <c r="F15" s="23" t="s">
        <v>1</v>
      </c>
      <c r="I15" s="25" t="s">
        <v>19</v>
      </c>
      <c r="J15" s="23" t="s">
        <v>1</v>
      </c>
      <c r="L15" s="30"/>
    </row>
    <row r="16" spans="2:46" s="1" customFormat="1" ht="12" customHeight="1">
      <c r="B16" s="30"/>
      <c r="D16" s="25" t="s">
        <v>20</v>
      </c>
      <c r="F16" s="23" t="s">
        <v>21</v>
      </c>
      <c r="I16" s="25" t="s">
        <v>22</v>
      </c>
      <c r="J16" s="50" t="str">
        <f>'Rekapitulace stavby'!AN8</f>
        <v>2. 3. 2024</v>
      </c>
      <c r="L16" s="30"/>
    </row>
    <row r="17" spans="2:12" s="1" customFormat="1" ht="10.9" customHeight="1">
      <c r="B17" s="30"/>
      <c r="L17" s="30"/>
    </row>
    <row r="18" spans="2:12" s="1" customFormat="1" ht="12" customHeight="1">
      <c r="B18" s="30"/>
      <c r="D18" s="25" t="s">
        <v>24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26</v>
      </c>
      <c r="I19" s="25" t="s">
        <v>27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28</v>
      </c>
      <c r="I21" s="25" t="s">
        <v>25</v>
      </c>
      <c r="J21" s="26" t="str">
        <f>'Rekapitulace stavby'!AN13</f>
        <v>Vyplň údaj</v>
      </c>
      <c r="L21" s="30"/>
    </row>
    <row r="22" spans="2:12" s="1" customFormat="1" ht="18" customHeight="1">
      <c r="B22" s="30"/>
      <c r="E22" s="241" t="str">
        <f>'Rekapitulace stavby'!E14</f>
        <v>Vyplň údaj</v>
      </c>
      <c r="F22" s="226"/>
      <c r="G22" s="226"/>
      <c r="H22" s="226"/>
      <c r="I22" s="25" t="s">
        <v>27</v>
      </c>
      <c r="J22" s="26" t="str">
        <f>'Rekapitulace stavby'!AN14</f>
        <v>Vyplň údaj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30</v>
      </c>
      <c r="I24" s="25" t="s">
        <v>25</v>
      </c>
      <c r="J24" s="23" t="s">
        <v>1</v>
      </c>
      <c r="L24" s="30"/>
    </row>
    <row r="25" spans="2:12" s="1" customFormat="1" ht="18" customHeight="1">
      <c r="B25" s="30"/>
      <c r="E25" s="23" t="s">
        <v>31</v>
      </c>
      <c r="I25" s="25" t="s">
        <v>27</v>
      </c>
      <c r="J25" s="23" t="s">
        <v>1</v>
      </c>
      <c r="L25" s="30"/>
    </row>
    <row r="26" spans="2:12" s="1" customFormat="1" ht="6.95" customHeight="1">
      <c r="B26" s="30"/>
      <c r="L26" s="30"/>
    </row>
    <row r="27" spans="2:12" s="1" customFormat="1" ht="12" customHeight="1">
      <c r="B27" s="30"/>
      <c r="D27" s="25" t="s">
        <v>33</v>
      </c>
      <c r="I27" s="25" t="s">
        <v>25</v>
      </c>
      <c r="J27" s="23" t="s">
        <v>1</v>
      </c>
      <c r="L27" s="30"/>
    </row>
    <row r="28" spans="2:12" s="1" customFormat="1" ht="18" customHeight="1">
      <c r="B28" s="30"/>
      <c r="E28" s="23" t="s">
        <v>34</v>
      </c>
      <c r="I28" s="25" t="s">
        <v>27</v>
      </c>
      <c r="J28" s="23" t="s">
        <v>1</v>
      </c>
      <c r="L28" s="30"/>
    </row>
    <row r="29" spans="2:12" s="1" customFormat="1" ht="6.95" customHeight="1">
      <c r="B29" s="30"/>
      <c r="L29" s="30"/>
    </row>
    <row r="30" spans="2:12" s="1" customFormat="1" ht="12" customHeight="1">
      <c r="B30" s="30"/>
      <c r="D30" s="25" t="s">
        <v>35</v>
      </c>
      <c r="L30" s="30"/>
    </row>
    <row r="31" spans="2:12" s="7" customFormat="1" ht="16.5" customHeight="1">
      <c r="B31" s="92"/>
      <c r="E31" s="230" t="s">
        <v>1</v>
      </c>
      <c r="F31" s="230"/>
      <c r="G31" s="230"/>
      <c r="H31" s="230"/>
      <c r="L31" s="92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25.35" customHeight="1">
      <c r="B34" s="30"/>
      <c r="D34" s="93" t="s">
        <v>36</v>
      </c>
      <c r="J34" s="64">
        <f>ROUND(J144, 2)</f>
        <v>0</v>
      </c>
      <c r="L34" s="30"/>
    </row>
    <row r="35" spans="2:12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30"/>
    </row>
    <row r="36" spans="2:12" s="1" customFormat="1" ht="14.45" customHeight="1">
      <c r="B36" s="30"/>
      <c r="F36" s="33" t="s">
        <v>38</v>
      </c>
      <c r="I36" s="33" t="s">
        <v>37</v>
      </c>
      <c r="J36" s="33" t="s">
        <v>39</v>
      </c>
      <c r="L36" s="30"/>
    </row>
    <row r="37" spans="2:12" s="1" customFormat="1" ht="14.45" customHeight="1">
      <c r="B37" s="30"/>
      <c r="D37" s="53" t="s">
        <v>40</v>
      </c>
      <c r="E37" s="25" t="s">
        <v>41</v>
      </c>
      <c r="F37" s="84">
        <f>ROUND((SUM(BE144:BE489)),  2)</f>
        <v>0</v>
      </c>
      <c r="I37" s="94">
        <v>0.21</v>
      </c>
      <c r="J37" s="84">
        <f>ROUND(((SUM(BE144:BE489))*I37),  2)</f>
        <v>0</v>
      </c>
      <c r="L37" s="30"/>
    </row>
    <row r="38" spans="2:12" s="1" customFormat="1" ht="14.45" customHeight="1">
      <c r="B38" s="30"/>
      <c r="E38" s="25" t="s">
        <v>42</v>
      </c>
      <c r="F38" s="84">
        <f>ROUND((SUM(BF144:BF489)),  2)</f>
        <v>0</v>
      </c>
      <c r="I38" s="94">
        <v>0.12</v>
      </c>
      <c r="J38" s="84">
        <f>ROUND(((SUM(BF144:BF489))*I38),  2)</f>
        <v>0</v>
      </c>
      <c r="L38" s="30"/>
    </row>
    <row r="39" spans="2:12" s="1" customFormat="1" ht="14.45" hidden="1" customHeight="1">
      <c r="B39" s="30"/>
      <c r="E39" s="25" t="s">
        <v>43</v>
      </c>
      <c r="F39" s="84">
        <f>ROUND((SUM(BG144:BG489)),  2)</f>
        <v>0</v>
      </c>
      <c r="I39" s="94">
        <v>0.21</v>
      </c>
      <c r="J39" s="84">
        <f>0</f>
        <v>0</v>
      </c>
      <c r="L39" s="30"/>
    </row>
    <row r="40" spans="2:12" s="1" customFormat="1" ht="14.45" hidden="1" customHeight="1">
      <c r="B40" s="30"/>
      <c r="E40" s="25" t="s">
        <v>44</v>
      </c>
      <c r="F40" s="84">
        <f>ROUND((SUM(BH144:BH489)),  2)</f>
        <v>0</v>
      </c>
      <c r="I40" s="94">
        <v>0.12</v>
      </c>
      <c r="J40" s="84">
        <f>0</f>
        <v>0</v>
      </c>
      <c r="L40" s="30"/>
    </row>
    <row r="41" spans="2:12" s="1" customFormat="1" ht="14.45" hidden="1" customHeight="1">
      <c r="B41" s="30"/>
      <c r="E41" s="25" t="s">
        <v>45</v>
      </c>
      <c r="F41" s="84">
        <f>ROUND((SUM(BI144:BI489)),  2)</f>
        <v>0</v>
      </c>
      <c r="I41" s="94">
        <v>0</v>
      </c>
      <c r="J41" s="84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95"/>
      <c r="D43" s="96" t="s">
        <v>46</v>
      </c>
      <c r="E43" s="55"/>
      <c r="F43" s="55"/>
      <c r="G43" s="97" t="s">
        <v>47</v>
      </c>
      <c r="H43" s="98" t="s">
        <v>48</v>
      </c>
      <c r="I43" s="55"/>
      <c r="J43" s="99">
        <f>SUM(J34:J41)</f>
        <v>0</v>
      </c>
      <c r="K43" s="100"/>
      <c r="L43" s="30"/>
    </row>
    <row r="44" spans="2:12" s="1" customFormat="1" ht="14.45" customHeight="1">
      <c r="B44" s="30"/>
      <c r="L44" s="30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ht="16.5" customHeight="1">
      <c r="B87" s="18"/>
      <c r="E87" s="239" t="s">
        <v>134</v>
      </c>
      <c r="F87" s="204"/>
      <c r="G87" s="204"/>
      <c r="H87" s="204"/>
      <c r="L87" s="18"/>
    </row>
    <row r="88" spans="2:12" ht="12" customHeight="1">
      <c r="B88" s="18"/>
      <c r="C88" s="25" t="s">
        <v>135</v>
      </c>
      <c r="L88" s="18"/>
    </row>
    <row r="89" spans="2:12" s="1" customFormat="1" ht="16.5" customHeight="1">
      <c r="B89" s="30"/>
      <c r="E89" s="219" t="s">
        <v>196</v>
      </c>
      <c r="F89" s="238"/>
      <c r="G89" s="238"/>
      <c r="H89" s="238"/>
      <c r="L89" s="30"/>
    </row>
    <row r="90" spans="2:12" s="1" customFormat="1" ht="12" customHeight="1">
      <c r="B90" s="30"/>
      <c r="C90" s="25" t="s">
        <v>197</v>
      </c>
      <c r="L90" s="30"/>
    </row>
    <row r="91" spans="2:12" s="1" customFormat="1" ht="16.5" customHeight="1">
      <c r="B91" s="30"/>
      <c r="E91" s="234" t="str">
        <f>E13</f>
        <v>10-1 - 1PP</v>
      </c>
      <c r="F91" s="238"/>
      <c r="G91" s="238"/>
      <c r="H91" s="238"/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20</v>
      </c>
      <c r="F93" s="23" t="str">
        <f>F16</f>
        <v>Hranice</v>
      </c>
      <c r="I93" s="25" t="s">
        <v>22</v>
      </c>
      <c r="J93" s="50" t="str">
        <f>IF(J16="","",J16)</f>
        <v>2. 3. 2024</v>
      </c>
      <c r="L93" s="30"/>
    </row>
    <row r="94" spans="2:12" s="1" customFormat="1" ht="6.95" customHeight="1">
      <c r="B94" s="30"/>
      <c r="L94" s="30"/>
    </row>
    <row r="95" spans="2:12" s="1" customFormat="1" ht="15.2" customHeight="1">
      <c r="B95" s="30"/>
      <c r="C95" s="25" t="s">
        <v>24</v>
      </c>
      <c r="F95" s="23" t="str">
        <f>E19</f>
        <v>Město Hranice u Aše</v>
      </c>
      <c r="I95" s="25" t="s">
        <v>30</v>
      </c>
      <c r="J95" s="28" t="str">
        <f>E25</f>
        <v>ing.Volný Martin</v>
      </c>
      <c r="L95" s="30"/>
    </row>
    <row r="96" spans="2:12" s="1" customFormat="1" ht="15.2" customHeight="1">
      <c r="B96" s="30"/>
      <c r="C96" s="25" t="s">
        <v>28</v>
      </c>
      <c r="F96" s="23" t="str">
        <f>IF(E22="","",E22)</f>
        <v>Vyplň údaj</v>
      </c>
      <c r="I96" s="25" t="s">
        <v>33</v>
      </c>
      <c r="J96" s="28" t="str">
        <f>E28</f>
        <v>Milan Hájek</v>
      </c>
      <c r="L96" s="30"/>
    </row>
    <row r="97" spans="2:47" s="1" customFormat="1" ht="10.35" customHeight="1">
      <c r="B97" s="30"/>
      <c r="L97" s="30"/>
    </row>
    <row r="98" spans="2:47" s="1" customFormat="1" ht="29.25" customHeight="1">
      <c r="B98" s="30"/>
      <c r="C98" s="103" t="s">
        <v>138</v>
      </c>
      <c r="D98" s="95"/>
      <c r="E98" s="95"/>
      <c r="F98" s="95"/>
      <c r="G98" s="95"/>
      <c r="H98" s="95"/>
      <c r="I98" s="95"/>
      <c r="J98" s="104" t="s">
        <v>139</v>
      </c>
      <c r="K98" s="95"/>
      <c r="L98" s="30"/>
    </row>
    <row r="99" spans="2:47" s="1" customFormat="1" ht="10.35" customHeight="1">
      <c r="B99" s="30"/>
      <c r="L99" s="30"/>
    </row>
    <row r="100" spans="2:47" s="1" customFormat="1" ht="22.9" customHeight="1">
      <c r="B100" s="30"/>
      <c r="C100" s="105" t="s">
        <v>140</v>
      </c>
      <c r="J100" s="64">
        <f>J144</f>
        <v>0</v>
      </c>
      <c r="L100" s="30"/>
      <c r="AU100" s="15" t="s">
        <v>141</v>
      </c>
    </row>
    <row r="101" spans="2:47" s="8" customFormat="1" ht="24.95" customHeight="1">
      <c r="B101" s="106"/>
      <c r="D101" s="107" t="s">
        <v>199</v>
      </c>
      <c r="E101" s="108"/>
      <c r="F101" s="108"/>
      <c r="G101" s="108"/>
      <c r="H101" s="108"/>
      <c r="I101" s="108"/>
      <c r="J101" s="109">
        <f>J145</f>
        <v>0</v>
      </c>
      <c r="L101" s="106"/>
    </row>
    <row r="102" spans="2:47" s="13" customFormat="1" ht="19.899999999999999" customHeight="1">
      <c r="B102" s="160"/>
      <c r="D102" s="161" t="s">
        <v>200</v>
      </c>
      <c r="E102" s="162"/>
      <c r="F102" s="162"/>
      <c r="G102" s="162"/>
      <c r="H102" s="162"/>
      <c r="I102" s="162"/>
      <c r="J102" s="163">
        <f>J146</f>
        <v>0</v>
      </c>
      <c r="L102" s="160"/>
    </row>
    <row r="103" spans="2:47" s="13" customFormat="1" ht="19.899999999999999" customHeight="1">
      <c r="B103" s="160"/>
      <c r="D103" s="161" t="s">
        <v>201</v>
      </c>
      <c r="E103" s="162"/>
      <c r="F103" s="162"/>
      <c r="G103" s="162"/>
      <c r="H103" s="162"/>
      <c r="I103" s="162"/>
      <c r="J103" s="163">
        <f>J163</f>
        <v>0</v>
      </c>
      <c r="L103" s="160"/>
    </row>
    <row r="104" spans="2:47" s="13" customFormat="1" ht="19.899999999999999" customHeight="1">
      <c r="B104" s="160"/>
      <c r="D104" s="161" t="s">
        <v>202</v>
      </c>
      <c r="E104" s="162"/>
      <c r="F104" s="162"/>
      <c r="G104" s="162"/>
      <c r="H104" s="162"/>
      <c r="I104" s="162"/>
      <c r="J104" s="163">
        <f>J183</f>
        <v>0</v>
      </c>
      <c r="L104" s="160"/>
    </row>
    <row r="105" spans="2:47" s="13" customFormat="1" ht="19.899999999999999" customHeight="1">
      <c r="B105" s="160"/>
      <c r="D105" s="161" t="s">
        <v>203</v>
      </c>
      <c r="E105" s="162"/>
      <c r="F105" s="162"/>
      <c r="G105" s="162"/>
      <c r="H105" s="162"/>
      <c r="I105" s="162"/>
      <c r="J105" s="163">
        <f>J213</f>
        <v>0</v>
      </c>
      <c r="L105" s="160"/>
    </row>
    <row r="106" spans="2:47" s="13" customFormat="1" ht="19.899999999999999" customHeight="1">
      <c r="B106" s="160"/>
      <c r="D106" s="161" t="s">
        <v>204</v>
      </c>
      <c r="E106" s="162"/>
      <c r="F106" s="162"/>
      <c r="G106" s="162"/>
      <c r="H106" s="162"/>
      <c r="I106" s="162"/>
      <c r="J106" s="163">
        <f>J216</f>
        <v>0</v>
      </c>
      <c r="L106" s="160"/>
    </row>
    <row r="107" spans="2:47" s="13" customFormat="1" ht="19.899999999999999" customHeight="1">
      <c r="B107" s="160"/>
      <c r="D107" s="161" t="s">
        <v>205</v>
      </c>
      <c r="E107" s="162"/>
      <c r="F107" s="162"/>
      <c r="G107" s="162"/>
      <c r="H107" s="162"/>
      <c r="I107" s="162"/>
      <c r="J107" s="163">
        <f>J288</f>
        <v>0</v>
      </c>
      <c r="L107" s="160"/>
    </row>
    <row r="108" spans="2:47" s="13" customFormat="1" ht="19.899999999999999" customHeight="1">
      <c r="B108" s="160"/>
      <c r="D108" s="161" t="s">
        <v>206</v>
      </c>
      <c r="E108" s="162"/>
      <c r="F108" s="162"/>
      <c r="G108" s="162"/>
      <c r="H108" s="162"/>
      <c r="I108" s="162"/>
      <c r="J108" s="163">
        <f>J314</f>
        <v>0</v>
      </c>
      <c r="L108" s="160"/>
    </row>
    <row r="109" spans="2:47" s="13" customFormat="1" ht="19.899999999999999" customHeight="1">
      <c r="B109" s="160"/>
      <c r="D109" s="161" t="s">
        <v>207</v>
      </c>
      <c r="E109" s="162"/>
      <c r="F109" s="162"/>
      <c r="G109" s="162"/>
      <c r="H109" s="162"/>
      <c r="I109" s="162"/>
      <c r="J109" s="163">
        <f>J320</f>
        <v>0</v>
      </c>
      <c r="L109" s="160"/>
    </row>
    <row r="110" spans="2:47" s="8" customFormat="1" ht="24.95" customHeight="1">
      <c r="B110" s="106"/>
      <c r="D110" s="107" t="s">
        <v>208</v>
      </c>
      <c r="E110" s="108"/>
      <c r="F110" s="108"/>
      <c r="G110" s="108"/>
      <c r="H110" s="108"/>
      <c r="I110" s="108"/>
      <c r="J110" s="109">
        <f>J322</f>
        <v>0</v>
      </c>
      <c r="L110" s="106"/>
    </row>
    <row r="111" spans="2:47" s="13" customFormat="1" ht="19.899999999999999" customHeight="1">
      <c r="B111" s="160"/>
      <c r="D111" s="161" t="s">
        <v>209</v>
      </c>
      <c r="E111" s="162"/>
      <c r="F111" s="162"/>
      <c r="G111" s="162"/>
      <c r="H111" s="162"/>
      <c r="I111" s="162"/>
      <c r="J111" s="163">
        <f>J323</f>
        <v>0</v>
      </c>
      <c r="L111" s="160"/>
    </row>
    <row r="112" spans="2:47" s="13" customFormat="1" ht="19.899999999999999" customHeight="1">
      <c r="B112" s="160"/>
      <c r="D112" s="161" t="s">
        <v>210</v>
      </c>
      <c r="E112" s="162"/>
      <c r="F112" s="162"/>
      <c r="G112" s="162"/>
      <c r="H112" s="162"/>
      <c r="I112" s="162"/>
      <c r="J112" s="163">
        <f>J335</f>
        <v>0</v>
      </c>
      <c r="L112" s="160"/>
    </row>
    <row r="113" spans="2:12" s="13" customFormat="1" ht="19.899999999999999" customHeight="1">
      <c r="B113" s="160"/>
      <c r="D113" s="161" t="s">
        <v>211</v>
      </c>
      <c r="E113" s="162"/>
      <c r="F113" s="162"/>
      <c r="G113" s="162"/>
      <c r="H113" s="162"/>
      <c r="I113" s="162"/>
      <c r="J113" s="163">
        <f>J344</f>
        <v>0</v>
      </c>
      <c r="L113" s="160"/>
    </row>
    <row r="114" spans="2:12" s="13" customFormat="1" ht="19.899999999999999" customHeight="1">
      <c r="B114" s="160"/>
      <c r="D114" s="161" t="s">
        <v>212</v>
      </c>
      <c r="E114" s="162"/>
      <c r="F114" s="162"/>
      <c r="G114" s="162"/>
      <c r="H114" s="162"/>
      <c r="I114" s="162"/>
      <c r="J114" s="163">
        <f>J359</f>
        <v>0</v>
      </c>
      <c r="L114" s="160"/>
    </row>
    <row r="115" spans="2:12" s="13" customFormat="1" ht="19.899999999999999" customHeight="1">
      <c r="B115" s="160"/>
      <c r="D115" s="161" t="s">
        <v>213</v>
      </c>
      <c r="E115" s="162"/>
      <c r="F115" s="162"/>
      <c r="G115" s="162"/>
      <c r="H115" s="162"/>
      <c r="I115" s="162"/>
      <c r="J115" s="163">
        <f>J366</f>
        <v>0</v>
      </c>
      <c r="L115" s="160"/>
    </row>
    <row r="116" spans="2:12" s="13" customFormat="1" ht="19.899999999999999" customHeight="1">
      <c r="B116" s="160"/>
      <c r="D116" s="161" t="s">
        <v>214</v>
      </c>
      <c r="E116" s="162"/>
      <c r="F116" s="162"/>
      <c r="G116" s="162"/>
      <c r="H116" s="162"/>
      <c r="I116" s="162"/>
      <c r="J116" s="163">
        <f>J373</f>
        <v>0</v>
      </c>
      <c r="L116" s="160"/>
    </row>
    <row r="117" spans="2:12" s="13" customFormat="1" ht="19.899999999999999" customHeight="1">
      <c r="B117" s="160"/>
      <c r="D117" s="161" t="s">
        <v>215</v>
      </c>
      <c r="E117" s="162"/>
      <c r="F117" s="162"/>
      <c r="G117" s="162"/>
      <c r="H117" s="162"/>
      <c r="I117" s="162"/>
      <c r="J117" s="163">
        <f>J413</f>
        <v>0</v>
      </c>
      <c r="L117" s="160"/>
    </row>
    <row r="118" spans="2:12" s="13" customFormat="1" ht="19.899999999999999" customHeight="1">
      <c r="B118" s="160"/>
      <c r="D118" s="161" t="s">
        <v>216</v>
      </c>
      <c r="E118" s="162"/>
      <c r="F118" s="162"/>
      <c r="G118" s="162"/>
      <c r="H118" s="162"/>
      <c r="I118" s="162"/>
      <c r="J118" s="163">
        <f>J466</f>
        <v>0</v>
      </c>
      <c r="L118" s="160"/>
    </row>
    <row r="119" spans="2:12" s="13" customFormat="1" ht="19.899999999999999" customHeight="1">
      <c r="B119" s="160"/>
      <c r="D119" s="161" t="s">
        <v>217</v>
      </c>
      <c r="E119" s="162"/>
      <c r="F119" s="162"/>
      <c r="G119" s="162"/>
      <c r="H119" s="162"/>
      <c r="I119" s="162"/>
      <c r="J119" s="163">
        <f>J474</f>
        <v>0</v>
      </c>
      <c r="L119" s="160"/>
    </row>
    <row r="120" spans="2:12" s="8" customFormat="1" ht="24.95" customHeight="1">
      <c r="B120" s="106"/>
      <c r="D120" s="107" t="s">
        <v>218</v>
      </c>
      <c r="E120" s="108"/>
      <c r="F120" s="108"/>
      <c r="G120" s="108"/>
      <c r="H120" s="108"/>
      <c r="I120" s="108"/>
      <c r="J120" s="109">
        <f>J488</f>
        <v>0</v>
      </c>
      <c r="L120" s="106"/>
    </row>
    <row r="121" spans="2:12" s="1" customFormat="1" ht="21.75" customHeight="1">
      <c r="B121" s="30"/>
      <c r="L121" s="30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  <row r="126" spans="2:12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0"/>
    </row>
    <row r="127" spans="2:12" s="1" customFormat="1" ht="24.95" customHeight="1">
      <c r="B127" s="30"/>
      <c r="C127" s="19" t="s">
        <v>143</v>
      </c>
      <c r="L127" s="30"/>
    </row>
    <row r="128" spans="2:12" s="1" customFormat="1" ht="6.95" customHeight="1">
      <c r="B128" s="30"/>
      <c r="L128" s="30"/>
    </row>
    <row r="129" spans="2:63" s="1" customFormat="1" ht="12" customHeight="1">
      <c r="B129" s="30"/>
      <c r="C129" s="25" t="s">
        <v>16</v>
      </c>
      <c r="L129" s="30"/>
    </row>
    <row r="130" spans="2:63" s="1" customFormat="1" ht="16.5" customHeight="1">
      <c r="B130" s="30"/>
      <c r="E130" s="239" t="str">
        <f>E7</f>
        <v>Stavební úpravy knihovny a IC Města Hranice</v>
      </c>
      <c r="F130" s="240"/>
      <c r="G130" s="240"/>
      <c r="H130" s="240"/>
      <c r="L130" s="30"/>
    </row>
    <row r="131" spans="2:63" ht="12" customHeight="1">
      <c r="B131" s="18"/>
      <c r="C131" s="25" t="s">
        <v>133</v>
      </c>
      <c r="L131" s="18"/>
    </row>
    <row r="132" spans="2:63" ht="16.5" customHeight="1">
      <c r="B132" s="18"/>
      <c r="E132" s="239" t="s">
        <v>134</v>
      </c>
      <c r="F132" s="204"/>
      <c r="G132" s="204"/>
      <c r="H132" s="204"/>
      <c r="L132" s="18"/>
    </row>
    <row r="133" spans="2:63" ht="12" customHeight="1">
      <c r="B133" s="18"/>
      <c r="C133" s="25" t="s">
        <v>135</v>
      </c>
      <c r="L133" s="18"/>
    </row>
    <row r="134" spans="2:63" s="1" customFormat="1" ht="16.5" customHeight="1">
      <c r="B134" s="30"/>
      <c r="E134" s="219" t="s">
        <v>196</v>
      </c>
      <c r="F134" s="238"/>
      <c r="G134" s="238"/>
      <c r="H134" s="238"/>
      <c r="L134" s="30"/>
    </row>
    <row r="135" spans="2:63" s="1" customFormat="1" ht="12" customHeight="1">
      <c r="B135" s="30"/>
      <c r="C135" s="25" t="s">
        <v>197</v>
      </c>
      <c r="L135" s="30"/>
    </row>
    <row r="136" spans="2:63" s="1" customFormat="1" ht="16.5" customHeight="1">
      <c r="B136" s="30"/>
      <c r="E136" s="234" t="str">
        <f>E13</f>
        <v>10-1 - 1PP</v>
      </c>
      <c r="F136" s="238"/>
      <c r="G136" s="238"/>
      <c r="H136" s="238"/>
      <c r="L136" s="30"/>
    </row>
    <row r="137" spans="2:63" s="1" customFormat="1" ht="6.95" customHeight="1">
      <c r="B137" s="30"/>
      <c r="L137" s="30"/>
    </row>
    <row r="138" spans="2:63" s="1" customFormat="1" ht="12" customHeight="1">
      <c r="B138" s="30"/>
      <c r="C138" s="25" t="s">
        <v>20</v>
      </c>
      <c r="F138" s="23" t="str">
        <f>F16</f>
        <v>Hranice</v>
      </c>
      <c r="I138" s="25" t="s">
        <v>22</v>
      </c>
      <c r="J138" s="50" t="str">
        <f>IF(J16="","",J16)</f>
        <v>2. 3. 2024</v>
      </c>
      <c r="L138" s="30"/>
    </row>
    <row r="139" spans="2:63" s="1" customFormat="1" ht="6.95" customHeight="1">
      <c r="B139" s="30"/>
      <c r="L139" s="30"/>
    </row>
    <row r="140" spans="2:63" s="1" customFormat="1" ht="15.2" customHeight="1">
      <c r="B140" s="30"/>
      <c r="C140" s="25" t="s">
        <v>24</v>
      </c>
      <c r="F140" s="23" t="str">
        <f>E19</f>
        <v>Město Hranice u Aše</v>
      </c>
      <c r="I140" s="25" t="s">
        <v>30</v>
      </c>
      <c r="J140" s="28" t="str">
        <f>E25</f>
        <v>ing.Volný Martin</v>
      </c>
      <c r="L140" s="30"/>
    </row>
    <row r="141" spans="2:63" s="1" customFormat="1" ht="15.2" customHeight="1">
      <c r="B141" s="30"/>
      <c r="C141" s="25" t="s">
        <v>28</v>
      </c>
      <c r="F141" s="23" t="str">
        <f>IF(E22="","",E22)</f>
        <v>Vyplň údaj</v>
      </c>
      <c r="I141" s="25" t="s">
        <v>33</v>
      </c>
      <c r="J141" s="28" t="str">
        <f>E28</f>
        <v>Milan Hájek</v>
      </c>
      <c r="L141" s="30"/>
    </row>
    <row r="142" spans="2:63" s="1" customFormat="1" ht="10.35" customHeight="1">
      <c r="B142" s="30"/>
      <c r="L142" s="30"/>
    </row>
    <row r="143" spans="2:63" s="9" customFormat="1" ht="29.25" customHeight="1">
      <c r="B143" s="110"/>
      <c r="C143" s="111" t="s">
        <v>144</v>
      </c>
      <c r="D143" s="112" t="s">
        <v>61</v>
      </c>
      <c r="E143" s="112" t="s">
        <v>57</v>
      </c>
      <c r="F143" s="112" t="s">
        <v>58</v>
      </c>
      <c r="G143" s="112" t="s">
        <v>145</v>
      </c>
      <c r="H143" s="112" t="s">
        <v>146</v>
      </c>
      <c r="I143" s="112" t="s">
        <v>147</v>
      </c>
      <c r="J143" s="112" t="s">
        <v>139</v>
      </c>
      <c r="K143" s="113" t="s">
        <v>148</v>
      </c>
      <c r="L143" s="110"/>
      <c r="M143" s="57" t="s">
        <v>1</v>
      </c>
      <c r="N143" s="58" t="s">
        <v>40</v>
      </c>
      <c r="O143" s="58" t="s">
        <v>149</v>
      </c>
      <c r="P143" s="58" t="s">
        <v>150</v>
      </c>
      <c r="Q143" s="58" t="s">
        <v>151</v>
      </c>
      <c r="R143" s="58" t="s">
        <v>152</v>
      </c>
      <c r="S143" s="58" t="s">
        <v>153</v>
      </c>
      <c r="T143" s="59" t="s">
        <v>154</v>
      </c>
    </row>
    <row r="144" spans="2:63" s="1" customFormat="1" ht="22.9" customHeight="1">
      <c r="B144" s="30"/>
      <c r="C144" s="62" t="s">
        <v>155</v>
      </c>
      <c r="J144" s="114">
        <f>BK144</f>
        <v>0</v>
      </c>
      <c r="L144" s="30"/>
      <c r="M144" s="60"/>
      <c r="N144" s="51"/>
      <c r="O144" s="51"/>
      <c r="P144" s="115">
        <f>P145+P322+P488</f>
        <v>0</v>
      </c>
      <c r="Q144" s="51"/>
      <c r="R144" s="115">
        <f>R145+R322+R488</f>
        <v>165.92691915</v>
      </c>
      <c r="S144" s="51"/>
      <c r="T144" s="116">
        <f>T145+T322+T488</f>
        <v>97.418206000000026</v>
      </c>
      <c r="AT144" s="15" t="s">
        <v>75</v>
      </c>
      <c r="AU144" s="15" t="s">
        <v>141</v>
      </c>
      <c r="BK144" s="117">
        <f>BK145+BK322+BK488</f>
        <v>0</v>
      </c>
    </row>
    <row r="145" spans="2:65" s="10" customFormat="1" ht="25.9" customHeight="1">
      <c r="B145" s="118"/>
      <c r="D145" s="119" t="s">
        <v>75</v>
      </c>
      <c r="E145" s="120" t="s">
        <v>219</v>
      </c>
      <c r="F145" s="120" t="s">
        <v>220</v>
      </c>
      <c r="I145" s="121"/>
      <c r="J145" s="122">
        <f>BK145</f>
        <v>0</v>
      </c>
      <c r="L145" s="118"/>
      <c r="M145" s="123"/>
      <c r="P145" s="124">
        <f>P146+P163+P183+P213+P216+P288+P314+P320</f>
        <v>0</v>
      </c>
      <c r="R145" s="124">
        <f>R146+R163+R183+R213+R216+R288+R314+R320</f>
        <v>154.77921239</v>
      </c>
      <c r="T145" s="125">
        <f>T146+T163+T183+T213+T216+T288+T314+T320</f>
        <v>97.418206000000026</v>
      </c>
      <c r="AR145" s="119" t="s">
        <v>80</v>
      </c>
      <c r="AT145" s="126" t="s">
        <v>75</v>
      </c>
      <c r="AU145" s="126" t="s">
        <v>76</v>
      </c>
      <c r="AY145" s="119" t="s">
        <v>158</v>
      </c>
      <c r="BK145" s="127">
        <f>BK146+BK163+BK183+BK213+BK216+BK288+BK314+BK320</f>
        <v>0</v>
      </c>
    </row>
    <row r="146" spans="2:65" s="10" customFormat="1" ht="22.9" customHeight="1">
      <c r="B146" s="118"/>
      <c r="D146" s="119" t="s">
        <v>75</v>
      </c>
      <c r="E146" s="164" t="s">
        <v>80</v>
      </c>
      <c r="F146" s="164" t="s">
        <v>221</v>
      </c>
      <c r="I146" s="121"/>
      <c r="J146" s="165">
        <f>BK146</f>
        <v>0</v>
      </c>
      <c r="L146" s="118"/>
      <c r="M146" s="123"/>
      <c r="P146" s="124">
        <f>SUM(P147:P162)</f>
        <v>0</v>
      </c>
      <c r="R146" s="124">
        <f>SUM(R147:R162)</f>
        <v>0</v>
      </c>
      <c r="T146" s="125">
        <f>SUM(T147:T162)</f>
        <v>0</v>
      </c>
      <c r="AR146" s="119" t="s">
        <v>80</v>
      </c>
      <c r="AT146" s="126" t="s">
        <v>75</v>
      </c>
      <c r="AU146" s="126" t="s">
        <v>80</v>
      </c>
      <c r="AY146" s="119" t="s">
        <v>158</v>
      </c>
      <c r="BK146" s="127">
        <f>SUM(BK147:BK162)</f>
        <v>0</v>
      </c>
    </row>
    <row r="147" spans="2:65" s="1" customFormat="1" ht="24.2" customHeight="1">
      <c r="B147" s="128"/>
      <c r="C147" s="129" t="s">
        <v>80</v>
      </c>
      <c r="D147" s="129" t="s">
        <v>159</v>
      </c>
      <c r="E147" s="130" t="s">
        <v>222</v>
      </c>
      <c r="F147" s="131" t="s">
        <v>223</v>
      </c>
      <c r="G147" s="132" t="s">
        <v>224</v>
      </c>
      <c r="H147" s="133">
        <v>12.5</v>
      </c>
      <c r="I147" s="134"/>
      <c r="J147" s="135">
        <f>ROUND(I147*H147,2)</f>
        <v>0</v>
      </c>
      <c r="K147" s="131" t="s">
        <v>225</v>
      </c>
      <c r="L147" s="30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163</v>
      </c>
      <c r="AT147" s="140" t="s">
        <v>159</v>
      </c>
      <c r="AU147" s="140" t="s">
        <v>84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163</v>
      </c>
      <c r="BM147" s="140" t="s">
        <v>226</v>
      </c>
    </row>
    <row r="148" spans="2:65" s="11" customFormat="1">
      <c r="B148" s="142"/>
      <c r="D148" s="143" t="s">
        <v>165</v>
      </c>
      <c r="E148" s="144" t="s">
        <v>1</v>
      </c>
      <c r="F148" s="145" t="s">
        <v>227</v>
      </c>
      <c r="H148" s="146">
        <v>12.5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32</v>
      </c>
      <c r="AX148" s="11" t="s">
        <v>80</v>
      </c>
      <c r="AY148" s="144" t="s">
        <v>158</v>
      </c>
    </row>
    <row r="149" spans="2:65" s="1" customFormat="1" ht="33" customHeight="1">
      <c r="B149" s="128"/>
      <c r="C149" s="129" t="s">
        <v>84</v>
      </c>
      <c r="D149" s="129" t="s">
        <v>159</v>
      </c>
      <c r="E149" s="130" t="s">
        <v>228</v>
      </c>
      <c r="F149" s="131" t="s">
        <v>229</v>
      </c>
      <c r="G149" s="132" t="s">
        <v>224</v>
      </c>
      <c r="H149" s="133">
        <v>1.97</v>
      </c>
      <c r="I149" s="134"/>
      <c r="J149" s="135">
        <f>ROUND(I149*H149,2)</f>
        <v>0</v>
      </c>
      <c r="K149" s="131" t="s">
        <v>225</v>
      </c>
      <c r="L149" s="30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163</v>
      </c>
      <c r="AT149" s="140" t="s">
        <v>159</v>
      </c>
      <c r="AU149" s="140" t="s">
        <v>84</v>
      </c>
      <c r="AY149" s="15" t="s">
        <v>158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80</v>
      </c>
      <c r="BK149" s="141">
        <f>ROUND(I149*H149,2)</f>
        <v>0</v>
      </c>
      <c r="BL149" s="15" t="s">
        <v>163</v>
      </c>
      <c r="BM149" s="140" t="s">
        <v>230</v>
      </c>
    </row>
    <row r="150" spans="2:65" s="11" customFormat="1">
      <c r="B150" s="142"/>
      <c r="D150" s="143" t="s">
        <v>165</v>
      </c>
      <c r="E150" s="144" t="s">
        <v>1</v>
      </c>
      <c r="F150" s="145" t="s">
        <v>231</v>
      </c>
      <c r="H150" s="146">
        <v>1.97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80</v>
      </c>
      <c r="AY150" s="144" t="s">
        <v>158</v>
      </c>
    </row>
    <row r="151" spans="2:65" s="1" customFormat="1" ht="33" customHeight="1">
      <c r="B151" s="128"/>
      <c r="C151" s="129" t="s">
        <v>95</v>
      </c>
      <c r="D151" s="129" t="s">
        <v>159</v>
      </c>
      <c r="E151" s="130" t="s">
        <v>232</v>
      </c>
      <c r="F151" s="131" t="s">
        <v>233</v>
      </c>
      <c r="G151" s="132" t="s">
        <v>224</v>
      </c>
      <c r="H151" s="133">
        <v>0.99099999999999999</v>
      </c>
      <c r="I151" s="134"/>
      <c r="J151" s="135">
        <f>ROUND(I151*H151,2)</f>
        <v>0</v>
      </c>
      <c r="K151" s="131" t="s">
        <v>225</v>
      </c>
      <c r="L151" s="30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163</v>
      </c>
      <c r="AT151" s="140" t="s">
        <v>159</v>
      </c>
      <c r="AU151" s="140" t="s">
        <v>84</v>
      </c>
      <c r="AY151" s="15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80</v>
      </c>
      <c r="BK151" s="141">
        <f>ROUND(I151*H151,2)</f>
        <v>0</v>
      </c>
      <c r="BL151" s="15" t="s">
        <v>163</v>
      </c>
      <c r="BM151" s="140" t="s">
        <v>234</v>
      </c>
    </row>
    <row r="152" spans="2:65" s="11" customFormat="1">
      <c r="B152" s="142"/>
      <c r="D152" s="143" t="s">
        <v>165</v>
      </c>
      <c r="E152" s="144" t="s">
        <v>1</v>
      </c>
      <c r="F152" s="145" t="s">
        <v>235</v>
      </c>
      <c r="H152" s="146">
        <v>0.99099999999999999</v>
      </c>
      <c r="I152" s="147"/>
      <c r="L152" s="142"/>
      <c r="M152" s="148"/>
      <c r="T152" s="149"/>
      <c r="AT152" s="144" t="s">
        <v>165</v>
      </c>
      <c r="AU152" s="144" t="s">
        <v>84</v>
      </c>
      <c r="AV152" s="11" t="s">
        <v>84</v>
      </c>
      <c r="AW152" s="11" t="s">
        <v>32</v>
      </c>
      <c r="AX152" s="11" t="s">
        <v>80</v>
      </c>
      <c r="AY152" s="144" t="s">
        <v>158</v>
      </c>
    </row>
    <row r="153" spans="2:65" s="1" customFormat="1" ht="33" customHeight="1">
      <c r="B153" s="128"/>
      <c r="C153" s="129" t="s">
        <v>163</v>
      </c>
      <c r="D153" s="129" t="s">
        <v>159</v>
      </c>
      <c r="E153" s="130" t="s">
        <v>236</v>
      </c>
      <c r="F153" s="131" t="s">
        <v>237</v>
      </c>
      <c r="G153" s="132" t="s">
        <v>224</v>
      </c>
      <c r="H153" s="133">
        <v>1.97</v>
      </c>
      <c r="I153" s="134"/>
      <c r="J153" s="135">
        <f>ROUND(I153*H153,2)</f>
        <v>0</v>
      </c>
      <c r="K153" s="131" t="s">
        <v>225</v>
      </c>
      <c r="L153" s="30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163</v>
      </c>
      <c r="AT153" s="140" t="s">
        <v>159</v>
      </c>
      <c r="AU153" s="140" t="s">
        <v>84</v>
      </c>
      <c r="AY153" s="15" t="s">
        <v>158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80</v>
      </c>
      <c r="BK153" s="141">
        <f>ROUND(I153*H153,2)</f>
        <v>0</v>
      </c>
      <c r="BL153" s="15" t="s">
        <v>163</v>
      </c>
      <c r="BM153" s="140" t="s">
        <v>238</v>
      </c>
    </row>
    <row r="154" spans="2:65" s="1" customFormat="1" ht="33" customHeight="1">
      <c r="B154" s="128"/>
      <c r="C154" s="129" t="s">
        <v>157</v>
      </c>
      <c r="D154" s="129" t="s">
        <v>159</v>
      </c>
      <c r="E154" s="130" t="s">
        <v>239</v>
      </c>
      <c r="F154" s="131" t="s">
        <v>240</v>
      </c>
      <c r="G154" s="132" t="s">
        <v>224</v>
      </c>
      <c r="H154" s="133">
        <v>1.97</v>
      </c>
      <c r="I154" s="134"/>
      <c r="J154" s="135">
        <f>ROUND(I154*H154,2)</f>
        <v>0</v>
      </c>
      <c r="K154" s="131" t="s">
        <v>225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163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163</v>
      </c>
      <c r="BM154" s="140" t="s">
        <v>241</v>
      </c>
    </row>
    <row r="155" spans="2:65" s="1" customFormat="1" ht="37.9" customHeight="1">
      <c r="B155" s="128"/>
      <c r="C155" s="129" t="s">
        <v>180</v>
      </c>
      <c r="D155" s="129" t="s">
        <v>159</v>
      </c>
      <c r="E155" s="130" t="s">
        <v>242</v>
      </c>
      <c r="F155" s="131" t="s">
        <v>243</v>
      </c>
      <c r="G155" s="132" t="s">
        <v>224</v>
      </c>
      <c r="H155" s="133">
        <v>15.461</v>
      </c>
      <c r="I155" s="134"/>
      <c r="J155" s="135">
        <f>ROUND(I155*H155,2)</f>
        <v>0</v>
      </c>
      <c r="K155" s="131" t="s">
        <v>225</v>
      </c>
      <c r="L155" s="30"/>
      <c r="M155" s="136" t="s">
        <v>1</v>
      </c>
      <c r="N155" s="137" t="s">
        <v>41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163</v>
      </c>
      <c r="AT155" s="140" t="s">
        <v>159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163</v>
      </c>
      <c r="BM155" s="140" t="s">
        <v>244</v>
      </c>
    </row>
    <row r="156" spans="2:65" s="11" customFormat="1">
      <c r="B156" s="142"/>
      <c r="D156" s="143" t="s">
        <v>165</v>
      </c>
      <c r="E156" s="144" t="s">
        <v>1</v>
      </c>
      <c r="F156" s="145" t="s">
        <v>245</v>
      </c>
      <c r="H156" s="146">
        <v>15.461</v>
      </c>
      <c r="I156" s="147"/>
      <c r="L156" s="142"/>
      <c r="M156" s="148"/>
      <c r="T156" s="149"/>
      <c r="AT156" s="144" t="s">
        <v>165</v>
      </c>
      <c r="AU156" s="144" t="s">
        <v>84</v>
      </c>
      <c r="AV156" s="11" t="s">
        <v>84</v>
      </c>
      <c r="AW156" s="11" t="s">
        <v>32</v>
      </c>
      <c r="AX156" s="11" t="s">
        <v>80</v>
      </c>
      <c r="AY156" s="144" t="s">
        <v>158</v>
      </c>
    </row>
    <row r="157" spans="2:65" s="1" customFormat="1" ht="33" customHeight="1">
      <c r="B157" s="128"/>
      <c r="C157" s="129" t="s">
        <v>184</v>
      </c>
      <c r="D157" s="129" t="s">
        <v>159</v>
      </c>
      <c r="E157" s="130" t="s">
        <v>246</v>
      </c>
      <c r="F157" s="131" t="s">
        <v>247</v>
      </c>
      <c r="G157" s="132" t="s">
        <v>248</v>
      </c>
      <c r="H157" s="133">
        <v>30.922000000000001</v>
      </c>
      <c r="I157" s="134"/>
      <c r="J157" s="135">
        <f>ROUND(I157*H157,2)</f>
        <v>0</v>
      </c>
      <c r="K157" s="131" t="s">
        <v>225</v>
      </c>
      <c r="L157" s="30"/>
      <c r="M157" s="136" t="s">
        <v>1</v>
      </c>
      <c r="N157" s="137" t="s">
        <v>41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163</v>
      </c>
      <c r="AT157" s="140" t="s">
        <v>159</v>
      </c>
      <c r="AU157" s="140" t="s">
        <v>84</v>
      </c>
      <c r="AY157" s="15" t="s">
        <v>158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80</v>
      </c>
      <c r="BK157" s="141">
        <f>ROUND(I157*H157,2)</f>
        <v>0</v>
      </c>
      <c r="BL157" s="15" t="s">
        <v>163</v>
      </c>
      <c r="BM157" s="140" t="s">
        <v>249</v>
      </c>
    </row>
    <row r="158" spans="2:65" s="11" customFormat="1">
      <c r="B158" s="142"/>
      <c r="D158" s="143" t="s">
        <v>165</v>
      </c>
      <c r="F158" s="145" t="s">
        <v>250</v>
      </c>
      <c r="H158" s="146">
        <v>30.922000000000001</v>
      </c>
      <c r="I158" s="147"/>
      <c r="L158" s="142"/>
      <c r="M158" s="148"/>
      <c r="T158" s="149"/>
      <c r="AT158" s="144" t="s">
        <v>165</v>
      </c>
      <c r="AU158" s="144" t="s">
        <v>84</v>
      </c>
      <c r="AV158" s="11" t="s">
        <v>84</v>
      </c>
      <c r="AW158" s="11" t="s">
        <v>3</v>
      </c>
      <c r="AX158" s="11" t="s">
        <v>80</v>
      </c>
      <c r="AY158" s="144" t="s">
        <v>158</v>
      </c>
    </row>
    <row r="159" spans="2:65" s="1" customFormat="1" ht="16.5" customHeight="1">
      <c r="B159" s="128"/>
      <c r="C159" s="129" t="s">
        <v>188</v>
      </c>
      <c r="D159" s="129" t="s">
        <v>159</v>
      </c>
      <c r="E159" s="130" t="s">
        <v>251</v>
      </c>
      <c r="F159" s="131" t="s">
        <v>252</v>
      </c>
      <c r="G159" s="132" t="s">
        <v>224</v>
      </c>
      <c r="H159" s="133">
        <v>15.461</v>
      </c>
      <c r="I159" s="134"/>
      <c r="J159" s="135">
        <f>ROUND(I159*H159,2)</f>
        <v>0</v>
      </c>
      <c r="K159" s="131" t="s">
        <v>225</v>
      </c>
      <c r="L159" s="30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163</v>
      </c>
      <c r="AT159" s="140" t="s">
        <v>159</v>
      </c>
      <c r="AU159" s="140" t="s">
        <v>84</v>
      </c>
      <c r="AY159" s="15" t="s">
        <v>158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80</v>
      </c>
      <c r="BK159" s="141">
        <f>ROUND(I159*H159,2)</f>
        <v>0</v>
      </c>
      <c r="BL159" s="15" t="s">
        <v>163</v>
      </c>
      <c r="BM159" s="140" t="s">
        <v>253</v>
      </c>
    </row>
    <row r="160" spans="2:65" s="1" customFormat="1" ht="24.2" customHeight="1">
      <c r="B160" s="128"/>
      <c r="C160" s="129" t="s">
        <v>192</v>
      </c>
      <c r="D160" s="129" t="s">
        <v>159</v>
      </c>
      <c r="E160" s="130" t="s">
        <v>254</v>
      </c>
      <c r="F160" s="131" t="s">
        <v>255</v>
      </c>
      <c r="G160" s="132" t="s">
        <v>256</v>
      </c>
      <c r="H160" s="133">
        <v>132.30699999999999</v>
      </c>
      <c r="I160" s="134"/>
      <c r="J160" s="135">
        <f>ROUND(I160*H160,2)</f>
        <v>0</v>
      </c>
      <c r="K160" s="131" t="s">
        <v>225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163</v>
      </c>
      <c r="AT160" s="140" t="s">
        <v>159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163</v>
      </c>
      <c r="BM160" s="140" t="s">
        <v>257</v>
      </c>
    </row>
    <row r="161" spans="2:65" s="11" customFormat="1" ht="22.5">
      <c r="B161" s="142"/>
      <c r="D161" s="143" t="s">
        <v>165</v>
      </c>
      <c r="E161" s="144" t="s">
        <v>1</v>
      </c>
      <c r="F161" s="145" t="s">
        <v>258</v>
      </c>
      <c r="H161" s="146">
        <v>127.919</v>
      </c>
      <c r="I161" s="147"/>
      <c r="L161" s="142"/>
      <c r="M161" s="148"/>
      <c r="T161" s="149"/>
      <c r="AT161" s="144" t="s">
        <v>165</v>
      </c>
      <c r="AU161" s="144" t="s">
        <v>84</v>
      </c>
      <c r="AV161" s="11" t="s">
        <v>84</v>
      </c>
      <c r="AW161" s="11" t="s">
        <v>32</v>
      </c>
      <c r="AX161" s="11" t="s">
        <v>76</v>
      </c>
      <c r="AY161" s="144" t="s">
        <v>158</v>
      </c>
    </row>
    <row r="162" spans="2:65" s="11" customFormat="1">
      <c r="B162" s="142"/>
      <c r="D162" s="143" t="s">
        <v>165</v>
      </c>
      <c r="E162" s="144" t="s">
        <v>1</v>
      </c>
      <c r="F162" s="145" t="s">
        <v>259</v>
      </c>
      <c r="H162" s="146">
        <v>4.3879999999999999</v>
      </c>
      <c r="I162" s="147"/>
      <c r="L162" s="142"/>
      <c r="M162" s="148"/>
      <c r="T162" s="149"/>
      <c r="AT162" s="144" t="s">
        <v>165</v>
      </c>
      <c r="AU162" s="144" t="s">
        <v>84</v>
      </c>
      <c r="AV162" s="11" t="s">
        <v>84</v>
      </c>
      <c r="AW162" s="11" t="s">
        <v>32</v>
      </c>
      <c r="AX162" s="11" t="s">
        <v>76</v>
      </c>
      <c r="AY162" s="144" t="s">
        <v>158</v>
      </c>
    </row>
    <row r="163" spans="2:65" s="10" customFormat="1" ht="22.9" customHeight="1">
      <c r="B163" s="118"/>
      <c r="D163" s="119" t="s">
        <v>75</v>
      </c>
      <c r="E163" s="164" t="s">
        <v>84</v>
      </c>
      <c r="F163" s="164" t="s">
        <v>260</v>
      </c>
      <c r="I163" s="121"/>
      <c r="J163" s="165">
        <f>BK163</f>
        <v>0</v>
      </c>
      <c r="L163" s="118"/>
      <c r="M163" s="123"/>
      <c r="P163" s="124">
        <f>SUM(P164:P182)</f>
        <v>0</v>
      </c>
      <c r="R163" s="124">
        <f>SUM(R164:R182)</f>
        <v>93.484346170000009</v>
      </c>
      <c r="T163" s="125">
        <f>SUM(T164:T182)</f>
        <v>0</v>
      </c>
      <c r="AR163" s="119" t="s">
        <v>80</v>
      </c>
      <c r="AT163" s="126" t="s">
        <v>75</v>
      </c>
      <c r="AU163" s="126" t="s">
        <v>80</v>
      </c>
      <c r="AY163" s="119" t="s">
        <v>158</v>
      </c>
      <c r="BK163" s="127">
        <f>SUM(BK164:BK182)</f>
        <v>0</v>
      </c>
    </row>
    <row r="164" spans="2:65" s="1" customFormat="1" ht="24.2" customHeight="1">
      <c r="B164" s="128"/>
      <c r="C164" s="129" t="s">
        <v>90</v>
      </c>
      <c r="D164" s="129" t="s">
        <v>159</v>
      </c>
      <c r="E164" s="130" t="s">
        <v>261</v>
      </c>
      <c r="F164" s="131" t="s">
        <v>262</v>
      </c>
      <c r="G164" s="132" t="s">
        <v>224</v>
      </c>
      <c r="H164" s="133">
        <v>13.753</v>
      </c>
      <c r="I164" s="134"/>
      <c r="J164" s="135">
        <f>ROUND(I164*H164,2)</f>
        <v>0</v>
      </c>
      <c r="K164" s="131" t="s">
        <v>225</v>
      </c>
      <c r="L164" s="30"/>
      <c r="M164" s="136" t="s">
        <v>1</v>
      </c>
      <c r="N164" s="137" t="s">
        <v>41</v>
      </c>
      <c r="P164" s="138">
        <f>O164*H164</f>
        <v>0</v>
      </c>
      <c r="Q164" s="138">
        <v>1.98</v>
      </c>
      <c r="R164" s="138">
        <f>Q164*H164</f>
        <v>27.23094</v>
      </c>
      <c r="S164" s="138">
        <v>0</v>
      </c>
      <c r="T164" s="139">
        <f>S164*H164</f>
        <v>0</v>
      </c>
      <c r="AR164" s="140" t="s">
        <v>163</v>
      </c>
      <c r="AT164" s="140" t="s">
        <v>159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163</v>
      </c>
      <c r="BM164" s="140" t="s">
        <v>263</v>
      </c>
    </row>
    <row r="165" spans="2:65" s="11" customFormat="1" ht="22.5">
      <c r="B165" s="142"/>
      <c r="D165" s="143" t="s">
        <v>165</v>
      </c>
      <c r="E165" s="144" t="s">
        <v>1</v>
      </c>
      <c r="F165" s="145" t="s">
        <v>264</v>
      </c>
      <c r="H165" s="146">
        <v>12.792</v>
      </c>
      <c r="I165" s="147"/>
      <c r="L165" s="142"/>
      <c r="M165" s="148"/>
      <c r="T165" s="149"/>
      <c r="AT165" s="144" t="s">
        <v>165</v>
      </c>
      <c r="AU165" s="144" t="s">
        <v>84</v>
      </c>
      <c r="AV165" s="11" t="s">
        <v>84</v>
      </c>
      <c r="AW165" s="11" t="s">
        <v>32</v>
      </c>
      <c r="AX165" s="11" t="s">
        <v>76</v>
      </c>
      <c r="AY165" s="144" t="s">
        <v>158</v>
      </c>
    </row>
    <row r="166" spans="2:65" s="11" customFormat="1">
      <c r="B166" s="142"/>
      <c r="D166" s="143" t="s">
        <v>165</v>
      </c>
      <c r="E166" s="144" t="s">
        <v>1</v>
      </c>
      <c r="F166" s="145" t="s">
        <v>265</v>
      </c>
      <c r="H166" s="146">
        <v>0.439</v>
      </c>
      <c r="I166" s="147"/>
      <c r="L166" s="142"/>
      <c r="M166" s="148"/>
      <c r="T166" s="149"/>
      <c r="AT166" s="144" t="s">
        <v>165</v>
      </c>
      <c r="AU166" s="144" t="s">
        <v>84</v>
      </c>
      <c r="AV166" s="11" t="s">
        <v>84</v>
      </c>
      <c r="AW166" s="11" t="s">
        <v>32</v>
      </c>
      <c r="AX166" s="11" t="s">
        <v>76</v>
      </c>
      <c r="AY166" s="144" t="s">
        <v>158</v>
      </c>
    </row>
    <row r="167" spans="2:65" s="11" customFormat="1">
      <c r="B167" s="142"/>
      <c r="D167" s="143" t="s">
        <v>165</v>
      </c>
      <c r="E167" s="144" t="s">
        <v>1</v>
      </c>
      <c r="F167" s="145" t="s">
        <v>266</v>
      </c>
      <c r="H167" s="146">
        <v>0.52200000000000002</v>
      </c>
      <c r="I167" s="147"/>
      <c r="L167" s="142"/>
      <c r="M167" s="148"/>
      <c r="T167" s="149"/>
      <c r="AT167" s="144" t="s">
        <v>165</v>
      </c>
      <c r="AU167" s="144" t="s">
        <v>84</v>
      </c>
      <c r="AV167" s="11" t="s">
        <v>84</v>
      </c>
      <c r="AW167" s="11" t="s">
        <v>32</v>
      </c>
      <c r="AX167" s="11" t="s">
        <v>76</v>
      </c>
      <c r="AY167" s="144" t="s">
        <v>158</v>
      </c>
    </row>
    <row r="168" spans="2:65" s="1" customFormat="1" ht="24.2" customHeight="1">
      <c r="B168" s="128"/>
      <c r="C168" s="129" t="s">
        <v>267</v>
      </c>
      <c r="D168" s="129" t="s">
        <v>159</v>
      </c>
      <c r="E168" s="130" t="s">
        <v>268</v>
      </c>
      <c r="F168" s="131" t="s">
        <v>269</v>
      </c>
      <c r="G168" s="132" t="s">
        <v>224</v>
      </c>
      <c r="H168" s="133">
        <v>20.414000000000001</v>
      </c>
      <c r="I168" s="134"/>
      <c r="J168" s="135">
        <f>ROUND(I168*H168,2)</f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>O168*H168</f>
        <v>0</v>
      </c>
      <c r="Q168" s="138">
        <v>2.5018699999999998</v>
      </c>
      <c r="R168" s="138">
        <f>Q168*H168</f>
        <v>51.073174180000002</v>
      </c>
      <c r="S168" s="138">
        <v>0</v>
      </c>
      <c r="T168" s="139">
        <f>S168*H168</f>
        <v>0</v>
      </c>
      <c r="AR168" s="140" t="s">
        <v>163</v>
      </c>
      <c r="AT168" s="140" t="s">
        <v>159</v>
      </c>
      <c r="AU168" s="140" t="s">
        <v>84</v>
      </c>
      <c r="AY168" s="15" t="s">
        <v>158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80</v>
      </c>
      <c r="BK168" s="141">
        <f>ROUND(I168*H168,2)</f>
        <v>0</v>
      </c>
      <c r="BL168" s="15" t="s">
        <v>163</v>
      </c>
      <c r="BM168" s="140" t="s">
        <v>270</v>
      </c>
    </row>
    <row r="169" spans="2:65" s="11" customFormat="1">
      <c r="B169" s="142"/>
      <c r="D169" s="143" t="s">
        <v>165</v>
      </c>
      <c r="E169" s="144" t="s">
        <v>1</v>
      </c>
      <c r="F169" s="145" t="s">
        <v>271</v>
      </c>
      <c r="H169" s="146">
        <v>19.846</v>
      </c>
      <c r="I169" s="147"/>
      <c r="L169" s="142"/>
      <c r="M169" s="148"/>
      <c r="T169" s="149"/>
      <c r="AT169" s="144" t="s">
        <v>165</v>
      </c>
      <c r="AU169" s="144" t="s">
        <v>84</v>
      </c>
      <c r="AV169" s="11" t="s">
        <v>84</v>
      </c>
      <c r="AW169" s="11" t="s">
        <v>32</v>
      </c>
      <c r="AX169" s="11" t="s">
        <v>76</v>
      </c>
      <c r="AY169" s="144" t="s">
        <v>158</v>
      </c>
    </row>
    <row r="170" spans="2:65" s="11" customFormat="1">
      <c r="B170" s="142"/>
      <c r="D170" s="143" t="s">
        <v>165</v>
      </c>
      <c r="E170" s="144" t="s">
        <v>1</v>
      </c>
      <c r="F170" s="145" t="s">
        <v>272</v>
      </c>
      <c r="H170" s="146">
        <v>0.56799999999999995</v>
      </c>
      <c r="I170" s="147"/>
      <c r="L170" s="142"/>
      <c r="M170" s="148"/>
      <c r="T170" s="149"/>
      <c r="AT170" s="144" t="s">
        <v>165</v>
      </c>
      <c r="AU170" s="144" t="s">
        <v>84</v>
      </c>
      <c r="AV170" s="11" t="s">
        <v>84</v>
      </c>
      <c r="AW170" s="11" t="s">
        <v>32</v>
      </c>
      <c r="AX170" s="11" t="s">
        <v>76</v>
      </c>
      <c r="AY170" s="144" t="s">
        <v>158</v>
      </c>
    </row>
    <row r="171" spans="2:65" s="1" customFormat="1" ht="16.5" customHeight="1">
      <c r="B171" s="128"/>
      <c r="C171" s="129" t="s">
        <v>8</v>
      </c>
      <c r="D171" s="129" t="s">
        <v>159</v>
      </c>
      <c r="E171" s="130" t="s">
        <v>273</v>
      </c>
      <c r="F171" s="131" t="s">
        <v>274</v>
      </c>
      <c r="G171" s="132" t="s">
        <v>248</v>
      </c>
      <c r="H171" s="133">
        <v>2.6080000000000001</v>
      </c>
      <c r="I171" s="134"/>
      <c r="J171" s="135">
        <f>ROUND(I171*H171,2)</f>
        <v>0</v>
      </c>
      <c r="K171" s="131" t="s">
        <v>225</v>
      </c>
      <c r="L171" s="30"/>
      <c r="M171" s="136" t="s">
        <v>1</v>
      </c>
      <c r="N171" s="137" t="s">
        <v>41</v>
      </c>
      <c r="P171" s="138">
        <f>O171*H171</f>
        <v>0</v>
      </c>
      <c r="Q171" s="138">
        <v>1.06277</v>
      </c>
      <c r="R171" s="138">
        <f>Q171*H171</f>
        <v>2.7717041600000001</v>
      </c>
      <c r="S171" s="138">
        <v>0</v>
      </c>
      <c r="T171" s="139">
        <f>S171*H171</f>
        <v>0</v>
      </c>
      <c r="AR171" s="140" t="s">
        <v>163</v>
      </c>
      <c r="AT171" s="140" t="s">
        <v>159</v>
      </c>
      <c r="AU171" s="140" t="s">
        <v>84</v>
      </c>
      <c r="AY171" s="15" t="s">
        <v>158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5" t="s">
        <v>80</v>
      </c>
      <c r="BK171" s="141">
        <f>ROUND(I171*H171,2)</f>
        <v>0</v>
      </c>
      <c r="BL171" s="15" t="s">
        <v>163</v>
      </c>
      <c r="BM171" s="140" t="s">
        <v>275</v>
      </c>
    </row>
    <row r="172" spans="2:65" s="11" customFormat="1">
      <c r="B172" s="142"/>
      <c r="D172" s="143" t="s">
        <v>165</v>
      </c>
      <c r="E172" s="144" t="s">
        <v>1</v>
      </c>
      <c r="F172" s="145" t="s">
        <v>276</v>
      </c>
      <c r="H172" s="146">
        <v>2.5089999999999999</v>
      </c>
      <c r="I172" s="147"/>
      <c r="L172" s="142"/>
      <c r="M172" s="148"/>
      <c r="T172" s="149"/>
      <c r="AT172" s="144" t="s">
        <v>165</v>
      </c>
      <c r="AU172" s="144" t="s">
        <v>84</v>
      </c>
      <c r="AV172" s="11" t="s">
        <v>84</v>
      </c>
      <c r="AW172" s="11" t="s">
        <v>32</v>
      </c>
      <c r="AX172" s="11" t="s">
        <v>76</v>
      </c>
      <c r="AY172" s="144" t="s">
        <v>158</v>
      </c>
    </row>
    <row r="173" spans="2:65" s="11" customFormat="1">
      <c r="B173" s="142"/>
      <c r="D173" s="143" t="s">
        <v>165</v>
      </c>
      <c r="E173" s="144" t="s">
        <v>1</v>
      </c>
      <c r="F173" s="145" t="s">
        <v>277</v>
      </c>
      <c r="H173" s="146">
        <v>9.9000000000000005E-2</v>
      </c>
      <c r="I173" s="147"/>
      <c r="L173" s="142"/>
      <c r="M173" s="148"/>
      <c r="T173" s="149"/>
      <c r="AT173" s="144" t="s">
        <v>165</v>
      </c>
      <c r="AU173" s="144" t="s">
        <v>84</v>
      </c>
      <c r="AV173" s="11" t="s">
        <v>84</v>
      </c>
      <c r="AW173" s="11" t="s">
        <v>32</v>
      </c>
      <c r="AX173" s="11" t="s">
        <v>76</v>
      </c>
      <c r="AY173" s="144" t="s">
        <v>158</v>
      </c>
    </row>
    <row r="174" spans="2:65" s="1" customFormat="1" ht="24.2" customHeight="1">
      <c r="B174" s="128"/>
      <c r="C174" s="129" t="s">
        <v>278</v>
      </c>
      <c r="D174" s="129" t="s">
        <v>159</v>
      </c>
      <c r="E174" s="130" t="s">
        <v>279</v>
      </c>
      <c r="F174" s="131" t="s">
        <v>280</v>
      </c>
      <c r="G174" s="132" t="s">
        <v>224</v>
      </c>
      <c r="H174" s="133">
        <v>4.7039999999999997</v>
      </c>
      <c r="I174" s="134"/>
      <c r="J174" s="135">
        <f>ROUND(I174*H174,2)</f>
        <v>0</v>
      </c>
      <c r="K174" s="131" t="s">
        <v>225</v>
      </c>
      <c r="L174" s="30"/>
      <c r="M174" s="136" t="s">
        <v>1</v>
      </c>
      <c r="N174" s="137" t="s">
        <v>41</v>
      </c>
      <c r="P174" s="138">
        <f>O174*H174</f>
        <v>0</v>
      </c>
      <c r="Q174" s="138">
        <v>2.5018699999999998</v>
      </c>
      <c r="R174" s="138">
        <f>Q174*H174</f>
        <v>11.768796479999999</v>
      </c>
      <c r="S174" s="138">
        <v>0</v>
      </c>
      <c r="T174" s="139">
        <f>S174*H174</f>
        <v>0</v>
      </c>
      <c r="AR174" s="140" t="s">
        <v>163</v>
      </c>
      <c r="AT174" s="140" t="s">
        <v>159</v>
      </c>
      <c r="AU174" s="140" t="s">
        <v>84</v>
      </c>
      <c r="AY174" s="15" t="s">
        <v>158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80</v>
      </c>
      <c r="BK174" s="141">
        <f>ROUND(I174*H174,2)</f>
        <v>0</v>
      </c>
      <c r="BL174" s="15" t="s">
        <v>163</v>
      </c>
      <c r="BM174" s="140" t="s">
        <v>281</v>
      </c>
    </row>
    <row r="175" spans="2:65" s="11" customFormat="1">
      <c r="B175" s="142"/>
      <c r="D175" s="143" t="s">
        <v>165</v>
      </c>
      <c r="E175" s="144" t="s">
        <v>1</v>
      </c>
      <c r="F175" s="145" t="s">
        <v>282</v>
      </c>
      <c r="H175" s="146">
        <v>2.56</v>
      </c>
      <c r="I175" s="147"/>
      <c r="L175" s="142"/>
      <c r="M175" s="148"/>
      <c r="T175" s="149"/>
      <c r="AT175" s="144" t="s">
        <v>165</v>
      </c>
      <c r="AU175" s="144" t="s">
        <v>84</v>
      </c>
      <c r="AV175" s="11" t="s">
        <v>84</v>
      </c>
      <c r="AW175" s="11" t="s">
        <v>32</v>
      </c>
      <c r="AX175" s="11" t="s">
        <v>76</v>
      </c>
      <c r="AY175" s="144" t="s">
        <v>158</v>
      </c>
    </row>
    <row r="176" spans="2:65" s="11" customFormat="1">
      <c r="B176" s="142"/>
      <c r="D176" s="143" t="s">
        <v>165</v>
      </c>
      <c r="E176" s="144" t="s">
        <v>1</v>
      </c>
      <c r="F176" s="145" t="s">
        <v>283</v>
      </c>
      <c r="H176" s="146">
        <v>2.1440000000000001</v>
      </c>
      <c r="I176" s="147"/>
      <c r="L176" s="142"/>
      <c r="M176" s="148"/>
      <c r="T176" s="149"/>
      <c r="AT176" s="144" t="s">
        <v>165</v>
      </c>
      <c r="AU176" s="144" t="s">
        <v>84</v>
      </c>
      <c r="AV176" s="11" t="s">
        <v>84</v>
      </c>
      <c r="AW176" s="11" t="s">
        <v>32</v>
      </c>
      <c r="AX176" s="11" t="s">
        <v>76</v>
      </c>
      <c r="AY176" s="144" t="s">
        <v>158</v>
      </c>
    </row>
    <row r="177" spans="2:65" s="1" customFormat="1" ht="16.5" customHeight="1">
      <c r="B177" s="128"/>
      <c r="C177" s="129" t="s">
        <v>284</v>
      </c>
      <c r="D177" s="129" t="s">
        <v>159</v>
      </c>
      <c r="E177" s="130" t="s">
        <v>285</v>
      </c>
      <c r="F177" s="131" t="s">
        <v>286</v>
      </c>
      <c r="G177" s="132" t="s">
        <v>256</v>
      </c>
      <c r="H177" s="133">
        <v>15.443</v>
      </c>
      <c r="I177" s="134"/>
      <c r="J177" s="135">
        <f>ROUND(I177*H177,2)</f>
        <v>0</v>
      </c>
      <c r="K177" s="131" t="s">
        <v>225</v>
      </c>
      <c r="L177" s="30"/>
      <c r="M177" s="136" t="s">
        <v>1</v>
      </c>
      <c r="N177" s="137" t="s">
        <v>41</v>
      </c>
      <c r="P177" s="138">
        <f>O177*H177</f>
        <v>0</v>
      </c>
      <c r="Q177" s="138">
        <v>2.6900000000000001E-3</v>
      </c>
      <c r="R177" s="138">
        <f>Q177*H177</f>
        <v>4.1541670000000003E-2</v>
      </c>
      <c r="S177" s="138">
        <v>0</v>
      </c>
      <c r="T177" s="139">
        <f>S177*H177</f>
        <v>0</v>
      </c>
      <c r="AR177" s="140" t="s">
        <v>163</v>
      </c>
      <c r="AT177" s="140" t="s">
        <v>159</v>
      </c>
      <c r="AU177" s="140" t="s">
        <v>84</v>
      </c>
      <c r="AY177" s="15" t="s">
        <v>158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80</v>
      </c>
      <c r="BK177" s="141">
        <f>ROUND(I177*H177,2)</f>
        <v>0</v>
      </c>
      <c r="BL177" s="15" t="s">
        <v>163</v>
      </c>
      <c r="BM177" s="140" t="s">
        <v>287</v>
      </c>
    </row>
    <row r="178" spans="2:65" s="11" customFormat="1">
      <c r="B178" s="142"/>
      <c r="D178" s="143" t="s">
        <v>165</v>
      </c>
      <c r="E178" s="144" t="s">
        <v>1</v>
      </c>
      <c r="F178" s="145" t="s">
        <v>288</v>
      </c>
      <c r="H178" s="146">
        <v>5.8040000000000003</v>
      </c>
      <c r="I178" s="147"/>
      <c r="L178" s="142"/>
      <c r="M178" s="148"/>
      <c r="T178" s="149"/>
      <c r="AT178" s="144" t="s">
        <v>165</v>
      </c>
      <c r="AU178" s="144" t="s">
        <v>84</v>
      </c>
      <c r="AV178" s="11" t="s">
        <v>84</v>
      </c>
      <c r="AW178" s="11" t="s">
        <v>32</v>
      </c>
      <c r="AX178" s="11" t="s">
        <v>76</v>
      </c>
      <c r="AY178" s="144" t="s">
        <v>158</v>
      </c>
    </row>
    <row r="179" spans="2:65" s="11" customFormat="1">
      <c r="B179" s="142"/>
      <c r="D179" s="143" t="s">
        <v>165</v>
      </c>
      <c r="E179" s="144" t="s">
        <v>1</v>
      </c>
      <c r="F179" s="145" t="s">
        <v>289</v>
      </c>
      <c r="H179" s="146">
        <v>9.6389999999999993</v>
      </c>
      <c r="I179" s="147"/>
      <c r="L179" s="142"/>
      <c r="M179" s="148"/>
      <c r="T179" s="149"/>
      <c r="AT179" s="144" t="s">
        <v>165</v>
      </c>
      <c r="AU179" s="144" t="s">
        <v>84</v>
      </c>
      <c r="AV179" s="11" t="s">
        <v>84</v>
      </c>
      <c r="AW179" s="11" t="s">
        <v>32</v>
      </c>
      <c r="AX179" s="11" t="s">
        <v>76</v>
      </c>
      <c r="AY179" s="144" t="s">
        <v>158</v>
      </c>
    </row>
    <row r="180" spans="2:65" s="1" customFormat="1" ht="16.5" customHeight="1">
      <c r="B180" s="128"/>
      <c r="C180" s="129" t="s">
        <v>290</v>
      </c>
      <c r="D180" s="129" t="s">
        <v>159</v>
      </c>
      <c r="E180" s="130" t="s">
        <v>291</v>
      </c>
      <c r="F180" s="131" t="s">
        <v>292</v>
      </c>
      <c r="G180" s="132" t="s">
        <v>256</v>
      </c>
      <c r="H180" s="133">
        <v>15.443</v>
      </c>
      <c r="I180" s="134"/>
      <c r="J180" s="135">
        <f>ROUND(I180*H180,2)</f>
        <v>0</v>
      </c>
      <c r="K180" s="131" t="s">
        <v>225</v>
      </c>
      <c r="L180" s="30"/>
      <c r="M180" s="136" t="s">
        <v>1</v>
      </c>
      <c r="N180" s="137" t="s">
        <v>41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163</v>
      </c>
      <c r="AT180" s="140" t="s">
        <v>159</v>
      </c>
      <c r="AU180" s="140" t="s">
        <v>84</v>
      </c>
      <c r="AY180" s="15" t="s">
        <v>158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80</v>
      </c>
      <c r="BK180" s="141">
        <f>ROUND(I180*H180,2)</f>
        <v>0</v>
      </c>
      <c r="BL180" s="15" t="s">
        <v>163</v>
      </c>
      <c r="BM180" s="140" t="s">
        <v>293</v>
      </c>
    </row>
    <row r="181" spans="2:65" s="1" customFormat="1" ht="21.75" customHeight="1">
      <c r="B181" s="128"/>
      <c r="C181" s="129" t="s">
        <v>294</v>
      </c>
      <c r="D181" s="129" t="s">
        <v>159</v>
      </c>
      <c r="E181" s="130" t="s">
        <v>295</v>
      </c>
      <c r="F181" s="131" t="s">
        <v>296</v>
      </c>
      <c r="G181" s="132" t="s">
        <v>248</v>
      </c>
      <c r="H181" s="133">
        <v>0.56399999999999995</v>
      </c>
      <c r="I181" s="134"/>
      <c r="J181" s="135">
        <f>ROUND(I181*H181,2)</f>
        <v>0</v>
      </c>
      <c r="K181" s="131" t="s">
        <v>225</v>
      </c>
      <c r="L181" s="30"/>
      <c r="M181" s="136" t="s">
        <v>1</v>
      </c>
      <c r="N181" s="137" t="s">
        <v>41</v>
      </c>
      <c r="P181" s="138">
        <f>O181*H181</f>
        <v>0</v>
      </c>
      <c r="Q181" s="138">
        <v>1.0606199999999999</v>
      </c>
      <c r="R181" s="138">
        <f>Q181*H181</f>
        <v>0.59818967999999983</v>
      </c>
      <c r="S181" s="138">
        <v>0</v>
      </c>
      <c r="T181" s="139">
        <f>S181*H181</f>
        <v>0</v>
      </c>
      <c r="AR181" s="140" t="s">
        <v>163</v>
      </c>
      <c r="AT181" s="140" t="s">
        <v>159</v>
      </c>
      <c r="AU181" s="140" t="s">
        <v>84</v>
      </c>
      <c r="AY181" s="15" t="s">
        <v>158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5" t="s">
        <v>80</v>
      </c>
      <c r="BK181" s="141">
        <f>ROUND(I181*H181,2)</f>
        <v>0</v>
      </c>
      <c r="BL181" s="15" t="s">
        <v>163</v>
      </c>
      <c r="BM181" s="140" t="s">
        <v>297</v>
      </c>
    </row>
    <row r="182" spans="2:65" s="11" customFormat="1">
      <c r="B182" s="142"/>
      <c r="D182" s="143" t="s">
        <v>165</v>
      </c>
      <c r="E182" s="144" t="s">
        <v>1</v>
      </c>
      <c r="F182" s="145" t="s">
        <v>298</v>
      </c>
      <c r="H182" s="146">
        <v>0.56399999999999995</v>
      </c>
      <c r="I182" s="147"/>
      <c r="L182" s="142"/>
      <c r="M182" s="148"/>
      <c r="T182" s="149"/>
      <c r="AT182" s="144" t="s">
        <v>165</v>
      </c>
      <c r="AU182" s="144" t="s">
        <v>84</v>
      </c>
      <c r="AV182" s="11" t="s">
        <v>84</v>
      </c>
      <c r="AW182" s="11" t="s">
        <v>32</v>
      </c>
      <c r="AX182" s="11" t="s">
        <v>80</v>
      </c>
      <c r="AY182" s="144" t="s">
        <v>158</v>
      </c>
    </row>
    <row r="183" spans="2:65" s="10" customFormat="1" ht="22.9" customHeight="1">
      <c r="B183" s="118"/>
      <c r="D183" s="119" t="s">
        <v>75</v>
      </c>
      <c r="E183" s="164" t="s">
        <v>95</v>
      </c>
      <c r="F183" s="164" t="s">
        <v>299</v>
      </c>
      <c r="I183" s="121"/>
      <c r="J183" s="165">
        <f>BK183</f>
        <v>0</v>
      </c>
      <c r="L183" s="118"/>
      <c r="M183" s="123"/>
      <c r="P183" s="124">
        <f>SUM(P184:P212)</f>
        <v>0</v>
      </c>
      <c r="R183" s="124">
        <f>SUM(R184:R212)</f>
        <v>22.66731322</v>
      </c>
      <c r="T183" s="125">
        <f>SUM(T184:T212)</f>
        <v>0</v>
      </c>
      <c r="AR183" s="119" t="s">
        <v>80</v>
      </c>
      <c r="AT183" s="126" t="s">
        <v>75</v>
      </c>
      <c r="AU183" s="126" t="s">
        <v>80</v>
      </c>
      <c r="AY183" s="119" t="s">
        <v>158</v>
      </c>
      <c r="BK183" s="127">
        <f>SUM(BK184:BK212)</f>
        <v>0</v>
      </c>
    </row>
    <row r="184" spans="2:65" s="1" customFormat="1" ht="24.2" customHeight="1">
      <c r="B184" s="128"/>
      <c r="C184" s="129" t="s">
        <v>300</v>
      </c>
      <c r="D184" s="129" t="s">
        <v>159</v>
      </c>
      <c r="E184" s="130" t="s">
        <v>301</v>
      </c>
      <c r="F184" s="131" t="s">
        <v>302</v>
      </c>
      <c r="G184" s="132" t="s">
        <v>224</v>
      </c>
      <c r="H184" s="133">
        <v>1.68</v>
      </c>
      <c r="I184" s="134"/>
      <c r="J184" s="135">
        <f>ROUND(I184*H184,2)</f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>O184*H184</f>
        <v>0</v>
      </c>
      <c r="Q184" s="138">
        <v>1.8774999999999999</v>
      </c>
      <c r="R184" s="138">
        <f>Q184*H184</f>
        <v>3.1541999999999999</v>
      </c>
      <c r="S184" s="138">
        <v>0</v>
      </c>
      <c r="T184" s="139">
        <f>S184*H184</f>
        <v>0</v>
      </c>
      <c r="AR184" s="140" t="s">
        <v>163</v>
      </c>
      <c r="AT184" s="140" t="s">
        <v>159</v>
      </c>
      <c r="AU184" s="140" t="s">
        <v>84</v>
      </c>
      <c r="AY184" s="15" t="s">
        <v>158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80</v>
      </c>
      <c r="BK184" s="141">
        <f>ROUND(I184*H184,2)</f>
        <v>0</v>
      </c>
      <c r="BL184" s="15" t="s">
        <v>163</v>
      </c>
      <c r="BM184" s="140" t="s">
        <v>303</v>
      </c>
    </row>
    <row r="185" spans="2:65" s="11" customFormat="1">
      <c r="B185" s="142"/>
      <c r="D185" s="143" t="s">
        <v>165</v>
      </c>
      <c r="E185" s="144" t="s">
        <v>1</v>
      </c>
      <c r="F185" s="145" t="s">
        <v>304</v>
      </c>
      <c r="H185" s="146">
        <v>1.68</v>
      </c>
      <c r="I185" s="147"/>
      <c r="L185" s="142"/>
      <c r="M185" s="148"/>
      <c r="T185" s="149"/>
      <c r="AT185" s="144" t="s">
        <v>165</v>
      </c>
      <c r="AU185" s="144" t="s">
        <v>84</v>
      </c>
      <c r="AV185" s="11" t="s">
        <v>84</v>
      </c>
      <c r="AW185" s="11" t="s">
        <v>32</v>
      </c>
      <c r="AX185" s="11" t="s">
        <v>80</v>
      </c>
      <c r="AY185" s="144" t="s">
        <v>158</v>
      </c>
    </row>
    <row r="186" spans="2:65" s="1" customFormat="1" ht="16.5" customHeight="1">
      <c r="B186" s="128"/>
      <c r="C186" s="129" t="s">
        <v>305</v>
      </c>
      <c r="D186" s="129" t="s">
        <v>159</v>
      </c>
      <c r="E186" s="130" t="s">
        <v>306</v>
      </c>
      <c r="F186" s="131" t="s">
        <v>307</v>
      </c>
      <c r="G186" s="132" t="s">
        <v>224</v>
      </c>
      <c r="H186" s="133">
        <v>2.9180000000000001</v>
      </c>
      <c r="I186" s="134"/>
      <c r="J186" s="135">
        <f>ROUND(I186*H186,2)</f>
        <v>0</v>
      </c>
      <c r="K186" s="131" t="s">
        <v>225</v>
      </c>
      <c r="L186" s="30"/>
      <c r="M186" s="136" t="s">
        <v>1</v>
      </c>
      <c r="N186" s="137" t="s">
        <v>41</v>
      </c>
      <c r="P186" s="138">
        <f>O186*H186</f>
        <v>0</v>
      </c>
      <c r="Q186" s="138">
        <v>2.5018699999999998</v>
      </c>
      <c r="R186" s="138">
        <f>Q186*H186</f>
        <v>7.30045666</v>
      </c>
      <c r="S186" s="138">
        <v>0</v>
      </c>
      <c r="T186" s="139">
        <f>S186*H186</f>
        <v>0</v>
      </c>
      <c r="AR186" s="140" t="s">
        <v>163</v>
      </c>
      <c r="AT186" s="140" t="s">
        <v>159</v>
      </c>
      <c r="AU186" s="140" t="s">
        <v>84</v>
      </c>
      <c r="AY186" s="15" t="s">
        <v>158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80</v>
      </c>
      <c r="BK186" s="141">
        <f>ROUND(I186*H186,2)</f>
        <v>0</v>
      </c>
      <c r="BL186" s="15" t="s">
        <v>163</v>
      </c>
      <c r="BM186" s="140" t="s">
        <v>308</v>
      </c>
    </row>
    <row r="187" spans="2:65" s="11" customFormat="1">
      <c r="B187" s="142"/>
      <c r="D187" s="143" t="s">
        <v>165</v>
      </c>
      <c r="E187" s="144" t="s">
        <v>1</v>
      </c>
      <c r="F187" s="145" t="s">
        <v>309</v>
      </c>
      <c r="H187" s="146">
        <v>2.9180000000000001</v>
      </c>
      <c r="I187" s="147"/>
      <c r="L187" s="142"/>
      <c r="M187" s="148"/>
      <c r="T187" s="149"/>
      <c r="AT187" s="144" t="s">
        <v>165</v>
      </c>
      <c r="AU187" s="144" t="s">
        <v>84</v>
      </c>
      <c r="AV187" s="11" t="s">
        <v>84</v>
      </c>
      <c r="AW187" s="11" t="s">
        <v>32</v>
      </c>
      <c r="AX187" s="11" t="s">
        <v>80</v>
      </c>
      <c r="AY187" s="144" t="s">
        <v>158</v>
      </c>
    </row>
    <row r="188" spans="2:65" s="1" customFormat="1" ht="24.2" customHeight="1">
      <c r="B188" s="128"/>
      <c r="C188" s="129" t="s">
        <v>310</v>
      </c>
      <c r="D188" s="129" t="s">
        <v>159</v>
      </c>
      <c r="E188" s="130" t="s">
        <v>311</v>
      </c>
      <c r="F188" s="131" t="s">
        <v>312</v>
      </c>
      <c r="G188" s="132" t="s">
        <v>256</v>
      </c>
      <c r="H188" s="133">
        <v>19.451000000000001</v>
      </c>
      <c r="I188" s="134"/>
      <c r="J188" s="135">
        <f>ROUND(I188*H188,2)</f>
        <v>0</v>
      </c>
      <c r="K188" s="131" t="s">
        <v>225</v>
      </c>
      <c r="L188" s="30"/>
      <c r="M188" s="136" t="s">
        <v>1</v>
      </c>
      <c r="N188" s="137" t="s">
        <v>41</v>
      </c>
      <c r="P188" s="138">
        <f>O188*H188</f>
        <v>0</v>
      </c>
      <c r="Q188" s="138">
        <v>2.7499999999999998E-3</v>
      </c>
      <c r="R188" s="138">
        <f>Q188*H188</f>
        <v>5.3490249999999996E-2</v>
      </c>
      <c r="S188" s="138">
        <v>0</v>
      </c>
      <c r="T188" s="139">
        <f>S188*H188</f>
        <v>0</v>
      </c>
      <c r="AR188" s="140" t="s">
        <v>163</v>
      </c>
      <c r="AT188" s="140" t="s">
        <v>159</v>
      </c>
      <c r="AU188" s="140" t="s">
        <v>84</v>
      </c>
      <c r="AY188" s="15" t="s">
        <v>158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80</v>
      </c>
      <c r="BK188" s="141">
        <f>ROUND(I188*H188,2)</f>
        <v>0</v>
      </c>
      <c r="BL188" s="15" t="s">
        <v>163</v>
      </c>
      <c r="BM188" s="140" t="s">
        <v>313</v>
      </c>
    </row>
    <row r="189" spans="2:65" s="11" customFormat="1">
      <c r="B189" s="142"/>
      <c r="D189" s="143" t="s">
        <v>165</v>
      </c>
      <c r="E189" s="144" t="s">
        <v>1</v>
      </c>
      <c r="F189" s="145" t="s">
        <v>314</v>
      </c>
      <c r="H189" s="146">
        <v>19.451000000000001</v>
      </c>
      <c r="I189" s="147"/>
      <c r="L189" s="142"/>
      <c r="M189" s="148"/>
      <c r="T189" s="149"/>
      <c r="AT189" s="144" t="s">
        <v>165</v>
      </c>
      <c r="AU189" s="144" t="s">
        <v>84</v>
      </c>
      <c r="AV189" s="11" t="s">
        <v>84</v>
      </c>
      <c r="AW189" s="11" t="s">
        <v>32</v>
      </c>
      <c r="AX189" s="11" t="s">
        <v>80</v>
      </c>
      <c r="AY189" s="144" t="s">
        <v>158</v>
      </c>
    </row>
    <row r="190" spans="2:65" s="1" customFormat="1" ht="24.2" customHeight="1">
      <c r="B190" s="128"/>
      <c r="C190" s="129" t="s">
        <v>109</v>
      </c>
      <c r="D190" s="129" t="s">
        <v>159</v>
      </c>
      <c r="E190" s="130" t="s">
        <v>315</v>
      </c>
      <c r="F190" s="131" t="s">
        <v>316</v>
      </c>
      <c r="G190" s="132" t="s">
        <v>256</v>
      </c>
      <c r="H190" s="133">
        <v>19.451000000000001</v>
      </c>
      <c r="I190" s="134"/>
      <c r="J190" s="135">
        <f>ROUND(I190*H190,2)</f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163</v>
      </c>
      <c r="AT190" s="140" t="s">
        <v>159</v>
      </c>
      <c r="AU190" s="140" t="s">
        <v>84</v>
      </c>
      <c r="AY190" s="15" t="s">
        <v>158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80</v>
      </c>
      <c r="BK190" s="141">
        <f>ROUND(I190*H190,2)</f>
        <v>0</v>
      </c>
      <c r="BL190" s="15" t="s">
        <v>163</v>
      </c>
      <c r="BM190" s="140" t="s">
        <v>317</v>
      </c>
    </row>
    <row r="191" spans="2:65" s="1" customFormat="1" ht="16.5" customHeight="1">
      <c r="B191" s="128"/>
      <c r="C191" s="129" t="s">
        <v>7</v>
      </c>
      <c r="D191" s="129" t="s">
        <v>159</v>
      </c>
      <c r="E191" s="130" t="s">
        <v>318</v>
      </c>
      <c r="F191" s="131" t="s">
        <v>319</v>
      </c>
      <c r="G191" s="132" t="s">
        <v>248</v>
      </c>
      <c r="H191" s="133">
        <v>0.438</v>
      </c>
      <c r="I191" s="134"/>
      <c r="J191" s="135">
        <f>ROUND(I191*H191,2)</f>
        <v>0</v>
      </c>
      <c r="K191" s="131" t="s">
        <v>225</v>
      </c>
      <c r="L191" s="30"/>
      <c r="M191" s="136" t="s">
        <v>1</v>
      </c>
      <c r="N191" s="137" t="s">
        <v>41</v>
      </c>
      <c r="P191" s="138">
        <f>O191*H191</f>
        <v>0</v>
      </c>
      <c r="Q191" s="138">
        <v>1.04922</v>
      </c>
      <c r="R191" s="138">
        <f>Q191*H191</f>
        <v>0.45955836</v>
      </c>
      <c r="S191" s="138">
        <v>0</v>
      </c>
      <c r="T191" s="139">
        <f>S191*H191</f>
        <v>0</v>
      </c>
      <c r="AR191" s="140" t="s">
        <v>163</v>
      </c>
      <c r="AT191" s="140" t="s">
        <v>159</v>
      </c>
      <c r="AU191" s="140" t="s">
        <v>84</v>
      </c>
      <c r="AY191" s="15" t="s">
        <v>158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5" t="s">
        <v>80</v>
      </c>
      <c r="BK191" s="141">
        <f>ROUND(I191*H191,2)</f>
        <v>0</v>
      </c>
      <c r="BL191" s="15" t="s">
        <v>163</v>
      </c>
      <c r="BM191" s="140" t="s">
        <v>320</v>
      </c>
    </row>
    <row r="192" spans="2:65" s="11" customFormat="1">
      <c r="B192" s="142"/>
      <c r="D192" s="143" t="s">
        <v>165</v>
      </c>
      <c r="E192" s="144" t="s">
        <v>1</v>
      </c>
      <c r="F192" s="145" t="s">
        <v>321</v>
      </c>
      <c r="H192" s="146">
        <v>0.438</v>
      </c>
      <c r="I192" s="147"/>
      <c r="L192" s="142"/>
      <c r="M192" s="148"/>
      <c r="T192" s="149"/>
      <c r="AT192" s="144" t="s">
        <v>165</v>
      </c>
      <c r="AU192" s="144" t="s">
        <v>84</v>
      </c>
      <c r="AV192" s="11" t="s">
        <v>84</v>
      </c>
      <c r="AW192" s="11" t="s">
        <v>32</v>
      </c>
      <c r="AX192" s="11" t="s">
        <v>80</v>
      </c>
      <c r="AY192" s="144" t="s">
        <v>158</v>
      </c>
    </row>
    <row r="193" spans="2:65" s="1" customFormat="1" ht="33" customHeight="1">
      <c r="B193" s="128"/>
      <c r="C193" s="129" t="s">
        <v>322</v>
      </c>
      <c r="D193" s="129" t="s">
        <v>159</v>
      </c>
      <c r="E193" s="130" t="s">
        <v>323</v>
      </c>
      <c r="F193" s="131" t="s">
        <v>324</v>
      </c>
      <c r="G193" s="132" t="s">
        <v>325</v>
      </c>
      <c r="H193" s="133">
        <v>8</v>
      </c>
      <c r="I193" s="134"/>
      <c r="J193" s="135">
        <f>ROUND(I193*H193,2)</f>
        <v>0</v>
      </c>
      <c r="K193" s="131" t="s">
        <v>225</v>
      </c>
      <c r="L193" s="30"/>
      <c r="M193" s="136" t="s">
        <v>1</v>
      </c>
      <c r="N193" s="137" t="s">
        <v>41</v>
      </c>
      <c r="P193" s="138">
        <f>O193*H193</f>
        <v>0</v>
      </c>
      <c r="Q193" s="138">
        <v>2.6280000000000001E-2</v>
      </c>
      <c r="R193" s="138">
        <f>Q193*H193</f>
        <v>0.21024000000000001</v>
      </c>
      <c r="S193" s="138">
        <v>0</v>
      </c>
      <c r="T193" s="139">
        <f>S193*H193</f>
        <v>0</v>
      </c>
      <c r="AR193" s="140" t="s">
        <v>163</v>
      </c>
      <c r="AT193" s="140" t="s">
        <v>159</v>
      </c>
      <c r="AU193" s="140" t="s">
        <v>84</v>
      </c>
      <c r="AY193" s="15" t="s">
        <v>158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80</v>
      </c>
      <c r="BK193" s="141">
        <f>ROUND(I193*H193,2)</f>
        <v>0</v>
      </c>
      <c r="BL193" s="15" t="s">
        <v>163</v>
      </c>
      <c r="BM193" s="140" t="s">
        <v>326</v>
      </c>
    </row>
    <row r="194" spans="2:65" s="1" customFormat="1" ht="33" customHeight="1">
      <c r="B194" s="128"/>
      <c r="C194" s="129" t="s">
        <v>327</v>
      </c>
      <c r="D194" s="129" t="s">
        <v>159</v>
      </c>
      <c r="E194" s="130" t="s">
        <v>328</v>
      </c>
      <c r="F194" s="131" t="s">
        <v>329</v>
      </c>
      <c r="G194" s="132" t="s">
        <v>325</v>
      </c>
      <c r="H194" s="133">
        <v>10</v>
      </c>
      <c r="I194" s="134"/>
      <c r="J194" s="135">
        <f>ROUND(I194*H194,2)</f>
        <v>0</v>
      </c>
      <c r="K194" s="131" t="s">
        <v>225</v>
      </c>
      <c r="L194" s="30"/>
      <c r="M194" s="136" t="s">
        <v>1</v>
      </c>
      <c r="N194" s="137" t="s">
        <v>41</v>
      </c>
      <c r="P194" s="138">
        <f>O194*H194</f>
        <v>0</v>
      </c>
      <c r="Q194" s="138">
        <v>3.9629999999999999E-2</v>
      </c>
      <c r="R194" s="138">
        <f>Q194*H194</f>
        <v>0.39629999999999999</v>
      </c>
      <c r="S194" s="138">
        <v>0</v>
      </c>
      <c r="T194" s="139">
        <f>S194*H194</f>
        <v>0</v>
      </c>
      <c r="AR194" s="140" t="s">
        <v>163</v>
      </c>
      <c r="AT194" s="140" t="s">
        <v>159</v>
      </c>
      <c r="AU194" s="140" t="s">
        <v>84</v>
      </c>
      <c r="AY194" s="15" t="s">
        <v>158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80</v>
      </c>
      <c r="BK194" s="141">
        <f>ROUND(I194*H194,2)</f>
        <v>0</v>
      </c>
      <c r="BL194" s="15" t="s">
        <v>163</v>
      </c>
      <c r="BM194" s="140" t="s">
        <v>330</v>
      </c>
    </row>
    <row r="195" spans="2:65" s="1" customFormat="1" ht="24.2" customHeight="1">
      <c r="B195" s="128"/>
      <c r="C195" s="129" t="s">
        <v>331</v>
      </c>
      <c r="D195" s="129" t="s">
        <v>159</v>
      </c>
      <c r="E195" s="130" t="s">
        <v>332</v>
      </c>
      <c r="F195" s="131" t="s">
        <v>333</v>
      </c>
      <c r="G195" s="132" t="s">
        <v>248</v>
      </c>
      <c r="H195" s="133">
        <v>5.1999999999999998E-2</v>
      </c>
      <c r="I195" s="134"/>
      <c r="J195" s="135">
        <f>ROUND(I195*H195,2)</f>
        <v>0</v>
      </c>
      <c r="K195" s="131" t="s">
        <v>225</v>
      </c>
      <c r="L195" s="30"/>
      <c r="M195" s="136" t="s">
        <v>1</v>
      </c>
      <c r="N195" s="137" t="s">
        <v>41</v>
      </c>
      <c r="P195" s="138">
        <f>O195*H195</f>
        <v>0</v>
      </c>
      <c r="Q195" s="138">
        <v>1.0900000000000001</v>
      </c>
      <c r="R195" s="138">
        <f>Q195*H195</f>
        <v>5.6680000000000001E-2</v>
      </c>
      <c r="S195" s="138">
        <v>0</v>
      </c>
      <c r="T195" s="139">
        <f>S195*H195</f>
        <v>0</v>
      </c>
      <c r="AR195" s="140" t="s">
        <v>163</v>
      </c>
      <c r="AT195" s="140" t="s">
        <v>159</v>
      </c>
      <c r="AU195" s="140" t="s">
        <v>84</v>
      </c>
      <c r="AY195" s="15" t="s">
        <v>158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5" t="s">
        <v>80</v>
      </c>
      <c r="BK195" s="141">
        <f>ROUND(I195*H195,2)</f>
        <v>0</v>
      </c>
      <c r="BL195" s="15" t="s">
        <v>163</v>
      </c>
      <c r="BM195" s="140" t="s">
        <v>334</v>
      </c>
    </row>
    <row r="196" spans="2:65" s="11" customFormat="1">
      <c r="B196" s="142"/>
      <c r="D196" s="143" t="s">
        <v>165</v>
      </c>
      <c r="E196" s="144" t="s">
        <v>1</v>
      </c>
      <c r="F196" s="145" t="s">
        <v>335</v>
      </c>
      <c r="H196" s="146">
        <v>5.1999999999999998E-2</v>
      </c>
      <c r="I196" s="147"/>
      <c r="L196" s="142"/>
      <c r="M196" s="148"/>
      <c r="T196" s="149"/>
      <c r="AT196" s="144" t="s">
        <v>165</v>
      </c>
      <c r="AU196" s="144" t="s">
        <v>84</v>
      </c>
      <c r="AV196" s="11" t="s">
        <v>84</v>
      </c>
      <c r="AW196" s="11" t="s">
        <v>32</v>
      </c>
      <c r="AX196" s="11" t="s">
        <v>80</v>
      </c>
      <c r="AY196" s="144" t="s">
        <v>158</v>
      </c>
    </row>
    <row r="197" spans="2:65" s="1" customFormat="1" ht="24.2" customHeight="1">
      <c r="B197" s="128"/>
      <c r="C197" s="129" t="s">
        <v>336</v>
      </c>
      <c r="D197" s="129" t="s">
        <v>159</v>
      </c>
      <c r="E197" s="130" t="s">
        <v>337</v>
      </c>
      <c r="F197" s="131" t="s">
        <v>338</v>
      </c>
      <c r="G197" s="132" t="s">
        <v>256</v>
      </c>
      <c r="H197" s="133">
        <v>63.05</v>
      </c>
      <c r="I197" s="134"/>
      <c r="J197" s="135">
        <f>ROUND(I197*H197,2)</f>
        <v>0</v>
      </c>
      <c r="K197" s="131" t="s">
        <v>225</v>
      </c>
      <c r="L197" s="30"/>
      <c r="M197" s="136" t="s">
        <v>1</v>
      </c>
      <c r="N197" s="137" t="s">
        <v>41</v>
      </c>
      <c r="P197" s="138">
        <f>O197*H197</f>
        <v>0</v>
      </c>
      <c r="Q197" s="138">
        <v>6.1719999999999997E-2</v>
      </c>
      <c r="R197" s="138">
        <f>Q197*H197</f>
        <v>3.8914459999999997</v>
      </c>
      <c r="S197" s="138">
        <v>0</v>
      </c>
      <c r="T197" s="139">
        <f>S197*H197</f>
        <v>0</v>
      </c>
      <c r="AR197" s="140" t="s">
        <v>163</v>
      </c>
      <c r="AT197" s="140" t="s">
        <v>159</v>
      </c>
      <c r="AU197" s="140" t="s">
        <v>84</v>
      </c>
      <c r="AY197" s="15" t="s">
        <v>158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5" t="s">
        <v>80</v>
      </c>
      <c r="BK197" s="141">
        <f>ROUND(I197*H197,2)</f>
        <v>0</v>
      </c>
      <c r="BL197" s="15" t="s">
        <v>163</v>
      </c>
      <c r="BM197" s="140" t="s">
        <v>339</v>
      </c>
    </row>
    <row r="198" spans="2:65" s="11" customFormat="1" ht="22.5">
      <c r="B198" s="142"/>
      <c r="D198" s="143" t="s">
        <v>165</v>
      </c>
      <c r="E198" s="144" t="s">
        <v>1</v>
      </c>
      <c r="F198" s="145" t="s">
        <v>340</v>
      </c>
      <c r="H198" s="146">
        <v>74.25</v>
      </c>
      <c r="I198" s="147"/>
      <c r="L198" s="142"/>
      <c r="M198" s="148"/>
      <c r="T198" s="149"/>
      <c r="AT198" s="144" t="s">
        <v>165</v>
      </c>
      <c r="AU198" s="144" t="s">
        <v>84</v>
      </c>
      <c r="AV198" s="11" t="s">
        <v>84</v>
      </c>
      <c r="AW198" s="11" t="s">
        <v>32</v>
      </c>
      <c r="AX198" s="11" t="s">
        <v>76</v>
      </c>
      <c r="AY198" s="144" t="s">
        <v>158</v>
      </c>
    </row>
    <row r="199" spans="2:65" s="11" customFormat="1">
      <c r="B199" s="142"/>
      <c r="D199" s="143" t="s">
        <v>165</v>
      </c>
      <c r="E199" s="144" t="s">
        <v>1</v>
      </c>
      <c r="F199" s="145" t="s">
        <v>341</v>
      </c>
      <c r="H199" s="146">
        <v>-11.2</v>
      </c>
      <c r="I199" s="147"/>
      <c r="L199" s="142"/>
      <c r="M199" s="148"/>
      <c r="T199" s="149"/>
      <c r="AT199" s="144" t="s">
        <v>165</v>
      </c>
      <c r="AU199" s="144" t="s">
        <v>84</v>
      </c>
      <c r="AV199" s="11" t="s">
        <v>84</v>
      </c>
      <c r="AW199" s="11" t="s">
        <v>32</v>
      </c>
      <c r="AX199" s="11" t="s">
        <v>76</v>
      </c>
      <c r="AY199" s="144" t="s">
        <v>158</v>
      </c>
    </row>
    <row r="200" spans="2:65" s="1" customFormat="1" ht="24.2" customHeight="1">
      <c r="B200" s="128"/>
      <c r="C200" s="129" t="s">
        <v>342</v>
      </c>
      <c r="D200" s="129" t="s">
        <v>159</v>
      </c>
      <c r="E200" s="130" t="s">
        <v>343</v>
      </c>
      <c r="F200" s="131" t="s">
        <v>344</v>
      </c>
      <c r="G200" s="132" t="s">
        <v>256</v>
      </c>
      <c r="H200" s="133">
        <v>86.974999999999994</v>
      </c>
      <c r="I200" s="134"/>
      <c r="J200" s="135">
        <f>ROUND(I200*H200,2)</f>
        <v>0</v>
      </c>
      <c r="K200" s="131" t="s">
        <v>225</v>
      </c>
      <c r="L200" s="30"/>
      <c r="M200" s="136" t="s">
        <v>1</v>
      </c>
      <c r="N200" s="137" t="s">
        <v>41</v>
      </c>
      <c r="P200" s="138">
        <f>O200*H200</f>
        <v>0</v>
      </c>
      <c r="Q200" s="138">
        <v>7.9210000000000003E-2</v>
      </c>
      <c r="R200" s="138">
        <f>Q200*H200</f>
        <v>6.8892897499999997</v>
      </c>
      <c r="S200" s="138">
        <v>0</v>
      </c>
      <c r="T200" s="139">
        <f>S200*H200</f>
        <v>0</v>
      </c>
      <c r="AR200" s="140" t="s">
        <v>163</v>
      </c>
      <c r="AT200" s="140" t="s">
        <v>159</v>
      </c>
      <c r="AU200" s="140" t="s">
        <v>84</v>
      </c>
      <c r="AY200" s="15" t="s">
        <v>158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5" t="s">
        <v>80</v>
      </c>
      <c r="BK200" s="141">
        <f>ROUND(I200*H200,2)</f>
        <v>0</v>
      </c>
      <c r="BL200" s="15" t="s">
        <v>163</v>
      </c>
      <c r="BM200" s="140" t="s">
        <v>345</v>
      </c>
    </row>
    <row r="201" spans="2:65" s="11" customFormat="1" ht="22.5">
      <c r="B201" s="142"/>
      <c r="D201" s="143" t="s">
        <v>165</v>
      </c>
      <c r="E201" s="144" t="s">
        <v>1</v>
      </c>
      <c r="F201" s="145" t="s">
        <v>346</v>
      </c>
      <c r="H201" s="146">
        <v>102.77500000000001</v>
      </c>
      <c r="I201" s="147"/>
      <c r="L201" s="142"/>
      <c r="M201" s="148"/>
      <c r="T201" s="149"/>
      <c r="AT201" s="144" t="s">
        <v>165</v>
      </c>
      <c r="AU201" s="144" t="s">
        <v>84</v>
      </c>
      <c r="AV201" s="11" t="s">
        <v>84</v>
      </c>
      <c r="AW201" s="11" t="s">
        <v>32</v>
      </c>
      <c r="AX201" s="11" t="s">
        <v>76</v>
      </c>
      <c r="AY201" s="144" t="s">
        <v>158</v>
      </c>
    </row>
    <row r="202" spans="2:65" s="11" customFormat="1">
      <c r="B202" s="142"/>
      <c r="D202" s="143" t="s">
        <v>165</v>
      </c>
      <c r="E202" s="144" t="s">
        <v>1</v>
      </c>
      <c r="F202" s="145" t="s">
        <v>347</v>
      </c>
      <c r="H202" s="146">
        <v>-14.4</v>
      </c>
      <c r="I202" s="147"/>
      <c r="L202" s="142"/>
      <c r="M202" s="148"/>
      <c r="T202" s="149"/>
      <c r="AT202" s="144" t="s">
        <v>165</v>
      </c>
      <c r="AU202" s="144" t="s">
        <v>84</v>
      </c>
      <c r="AV202" s="11" t="s">
        <v>84</v>
      </c>
      <c r="AW202" s="11" t="s">
        <v>32</v>
      </c>
      <c r="AX202" s="11" t="s">
        <v>76</v>
      </c>
      <c r="AY202" s="144" t="s">
        <v>158</v>
      </c>
    </row>
    <row r="203" spans="2:65" s="11" customFormat="1">
      <c r="B203" s="142"/>
      <c r="D203" s="143" t="s">
        <v>165</v>
      </c>
      <c r="E203" s="144" t="s">
        <v>1</v>
      </c>
      <c r="F203" s="145" t="s">
        <v>348</v>
      </c>
      <c r="H203" s="146">
        <v>-1.4</v>
      </c>
      <c r="I203" s="147"/>
      <c r="L203" s="142"/>
      <c r="M203" s="148"/>
      <c r="T203" s="149"/>
      <c r="AT203" s="144" t="s">
        <v>165</v>
      </c>
      <c r="AU203" s="144" t="s">
        <v>84</v>
      </c>
      <c r="AV203" s="11" t="s">
        <v>84</v>
      </c>
      <c r="AW203" s="11" t="s">
        <v>32</v>
      </c>
      <c r="AX203" s="11" t="s">
        <v>76</v>
      </c>
      <c r="AY203" s="144" t="s">
        <v>158</v>
      </c>
    </row>
    <row r="204" spans="2:65" s="1" customFormat="1" ht="24.2" customHeight="1">
      <c r="B204" s="128"/>
      <c r="C204" s="129" t="s">
        <v>349</v>
      </c>
      <c r="D204" s="129" t="s">
        <v>159</v>
      </c>
      <c r="E204" s="130" t="s">
        <v>350</v>
      </c>
      <c r="F204" s="131" t="s">
        <v>351</v>
      </c>
      <c r="G204" s="132" t="s">
        <v>352</v>
      </c>
      <c r="H204" s="133">
        <v>29.7</v>
      </c>
      <c r="I204" s="134"/>
      <c r="J204" s="135">
        <f>ROUND(I204*H204,2)</f>
        <v>0</v>
      </c>
      <c r="K204" s="131" t="s">
        <v>225</v>
      </c>
      <c r="L204" s="30"/>
      <c r="M204" s="136" t="s">
        <v>1</v>
      </c>
      <c r="N204" s="137" t="s">
        <v>41</v>
      </c>
      <c r="P204" s="138">
        <f>O204*H204</f>
        <v>0</v>
      </c>
      <c r="Q204" s="138">
        <v>8.0000000000000007E-5</v>
      </c>
      <c r="R204" s="138">
        <f>Q204*H204</f>
        <v>2.3760000000000001E-3</v>
      </c>
      <c r="S204" s="138">
        <v>0</v>
      </c>
      <c r="T204" s="139">
        <f>S204*H204</f>
        <v>0</v>
      </c>
      <c r="AR204" s="140" t="s">
        <v>163</v>
      </c>
      <c r="AT204" s="140" t="s">
        <v>159</v>
      </c>
      <c r="AU204" s="140" t="s">
        <v>84</v>
      </c>
      <c r="AY204" s="15" t="s">
        <v>158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5" t="s">
        <v>80</v>
      </c>
      <c r="BK204" s="141">
        <f>ROUND(I204*H204,2)</f>
        <v>0</v>
      </c>
      <c r="BL204" s="15" t="s">
        <v>163</v>
      </c>
      <c r="BM204" s="140" t="s">
        <v>353</v>
      </c>
    </row>
    <row r="205" spans="2:65" s="11" customFormat="1" ht="22.5">
      <c r="B205" s="142"/>
      <c r="D205" s="143" t="s">
        <v>165</v>
      </c>
      <c r="E205" s="144" t="s">
        <v>1</v>
      </c>
      <c r="F205" s="145" t="s">
        <v>354</v>
      </c>
      <c r="H205" s="146">
        <v>29.7</v>
      </c>
      <c r="I205" s="147"/>
      <c r="L205" s="142"/>
      <c r="M205" s="148"/>
      <c r="T205" s="149"/>
      <c r="AT205" s="144" t="s">
        <v>165</v>
      </c>
      <c r="AU205" s="144" t="s">
        <v>84</v>
      </c>
      <c r="AV205" s="11" t="s">
        <v>84</v>
      </c>
      <c r="AW205" s="11" t="s">
        <v>32</v>
      </c>
      <c r="AX205" s="11" t="s">
        <v>80</v>
      </c>
      <c r="AY205" s="144" t="s">
        <v>158</v>
      </c>
    </row>
    <row r="206" spans="2:65" s="1" customFormat="1" ht="24.2" customHeight="1">
      <c r="B206" s="128"/>
      <c r="C206" s="129" t="s">
        <v>355</v>
      </c>
      <c r="D206" s="129" t="s">
        <v>159</v>
      </c>
      <c r="E206" s="130" t="s">
        <v>356</v>
      </c>
      <c r="F206" s="131" t="s">
        <v>357</v>
      </c>
      <c r="G206" s="132" t="s">
        <v>352</v>
      </c>
      <c r="H206" s="133">
        <v>41.11</v>
      </c>
      <c r="I206" s="134"/>
      <c r="J206" s="135">
        <f>ROUND(I206*H206,2)</f>
        <v>0</v>
      </c>
      <c r="K206" s="131" t="s">
        <v>225</v>
      </c>
      <c r="L206" s="30"/>
      <c r="M206" s="136" t="s">
        <v>1</v>
      </c>
      <c r="N206" s="137" t="s">
        <v>41</v>
      </c>
      <c r="P206" s="138">
        <f>O206*H206</f>
        <v>0</v>
      </c>
      <c r="Q206" s="138">
        <v>1.2E-4</v>
      </c>
      <c r="R206" s="138">
        <f>Q206*H206</f>
        <v>4.9332000000000004E-3</v>
      </c>
      <c r="S206" s="138">
        <v>0</v>
      </c>
      <c r="T206" s="139">
        <f>S206*H206</f>
        <v>0</v>
      </c>
      <c r="AR206" s="140" t="s">
        <v>163</v>
      </c>
      <c r="AT206" s="140" t="s">
        <v>159</v>
      </c>
      <c r="AU206" s="140" t="s">
        <v>84</v>
      </c>
      <c r="AY206" s="15" t="s">
        <v>158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5" t="s">
        <v>80</v>
      </c>
      <c r="BK206" s="141">
        <f>ROUND(I206*H206,2)</f>
        <v>0</v>
      </c>
      <c r="BL206" s="15" t="s">
        <v>163</v>
      </c>
      <c r="BM206" s="140" t="s">
        <v>358</v>
      </c>
    </row>
    <row r="207" spans="2:65" s="11" customFormat="1" ht="22.5">
      <c r="B207" s="142"/>
      <c r="D207" s="143" t="s">
        <v>165</v>
      </c>
      <c r="E207" s="144" t="s">
        <v>1</v>
      </c>
      <c r="F207" s="145" t="s">
        <v>359</v>
      </c>
      <c r="H207" s="146">
        <v>41.11</v>
      </c>
      <c r="I207" s="147"/>
      <c r="L207" s="142"/>
      <c r="M207" s="148"/>
      <c r="T207" s="149"/>
      <c r="AT207" s="144" t="s">
        <v>165</v>
      </c>
      <c r="AU207" s="144" t="s">
        <v>84</v>
      </c>
      <c r="AV207" s="11" t="s">
        <v>84</v>
      </c>
      <c r="AW207" s="11" t="s">
        <v>32</v>
      </c>
      <c r="AX207" s="11" t="s">
        <v>80</v>
      </c>
      <c r="AY207" s="144" t="s">
        <v>158</v>
      </c>
    </row>
    <row r="208" spans="2:65" s="1" customFormat="1" ht="24.2" customHeight="1">
      <c r="B208" s="128"/>
      <c r="C208" s="129" t="s">
        <v>360</v>
      </c>
      <c r="D208" s="129" t="s">
        <v>159</v>
      </c>
      <c r="E208" s="130" t="s">
        <v>361</v>
      </c>
      <c r="F208" s="131" t="s">
        <v>362</v>
      </c>
      <c r="G208" s="132" t="s">
        <v>352</v>
      </c>
      <c r="H208" s="133">
        <v>60</v>
      </c>
      <c r="I208" s="134"/>
      <c r="J208" s="135">
        <f>ROUND(I208*H208,2)</f>
        <v>0</v>
      </c>
      <c r="K208" s="131" t="s">
        <v>225</v>
      </c>
      <c r="L208" s="30"/>
      <c r="M208" s="136" t="s">
        <v>1</v>
      </c>
      <c r="N208" s="137" t="s">
        <v>41</v>
      </c>
      <c r="P208" s="138">
        <f>O208*H208</f>
        <v>0</v>
      </c>
      <c r="Q208" s="138">
        <v>1.2999999999999999E-4</v>
      </c>
      <c r="R208" s="138">
        <f>Q208*H208</f>
        <v>7.7999999999999996E-3</v>
      </c>
      <c r="S208" s="138">
        <v>0</v>
      </c>
      <c r="T208" s="139">
        <f>S208*H208</f>
        <v>0</v>
      </c>
      <c r="AR208" s="140" t="s">
        <v>163</v>
      </c>
      <c r="AT208" s="140" t="s">
        <v>159</v>
      </c>
      <c r="AU208" s="140" t="s">
        <v>84</v>
      </c>
      <c r="AY208" s="15" t="s">
        <v>158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5" t="s">
        <v>80</v>
      </c>
      <c r="BK208" s="141">
        <f>ROUND(I208*H208,2)</f>
        <v>0</v>
      </c>
      <c r="BL208" s="15" t="s">
        <v>163</v>
      </c>
      <c r="BM208" s="140" t="s">
        <v>363</v>
      </c>
    </row>
    <row r="209" spans="2:65" s="11" customFormat="1">
      <c r="B209" s="142"/>
      <c r="D209" s="143" t="s">
        <v>165</v>
      </c>
      <c r="E209" s="144" t="s">
        <v>1</v>
      </c>
      <c r="F209" s="145" t="s">
        <v>364</v>
      </c>
      <c r="H209" s="146">
        <v>60</v>
      </c>
      <c r="I209" s="147"/>
      <c r="L209" s="142"/>
      <c r="M209" s="148"/>
      <c r="T209" s="149"/>
      <c r="AT209" s="144" t="s">
        <v>165</v>
      </c>
      <c r="AU209" s="144" t="s">
        <v>84</v>
      </c>
      <c r="AV209" s="11" t="s">
        <v>84</v>
      </c>
      <c r="AW209" s="11" t="s">
        <v>32</v>
      </c>
      <c r="AX209" s="11" t="s">
        <v>80</v>
      </c>
      <c r="AY209" s="144" t="s">
        <v>158</v>
      </c>
    </row>
    <row r="210" spans="2:65" s="1" customFormat="1" ht="24.2" customHeight="1">
      <c r="B210" s="128"/>
      <c r="C210" s="129" t="s">
        <v>112</v>
      </c>
      <c r="D210" s="129" t="s">
        <v>159</v>
      </c>
      <c r="E210" s="130" t="s">
        <v>365</v>
      </c>
      <c r="F210" s="131" t="s">
        <v>366</v>
      </c>
      <c r="G210" s="132" t="s">
        <v>256</v>
      </c>
      <c r="H210" s="133">
        <v>1.35</v>
      </c>
      <c r="I210" s="134"/>
      <c r="J210" s="135">
        <f>ROUND(I210*H210,2)</f>
        <v>0</v>
      </c>
      <c r="K210" s="131" t="s">
        <v>225</v>
      </c>
      <c r="L210" s="30"/>
      <c r="M210" s="136" t="s">
        <v>1</v>
      </c>
      <c r="N210" s="137" t="s">
        <v>41</v>
      </c>
      <c r="P210" s="138">
        <f>O210*H210</f>
        <v>0</v>
      </c>
      <c r="Q210" s="138">
        <v>0.17818000000000001</v>
      </c>
      <c r="R210" s="138">
        <f>Q210*H210</f>
        <v>0.24054300000000003</v>
      </c>
      <c r="S210" s="138">
        <v>0</v>
      </c>
      <c r="T210" s="139">
        <f>S210*H210</f>
        <v>0</v>
      </c>
      <c r="AR210" s="140" t="s">
        <v>163</v>
      </c>
      <c r="AT210" s="140" t="s">
        <v>159</v>
      </c>
      <c r="AU210" s="140" t="s">
        <v>84</v>
      </c>
      <c r="AY210" s="15" t="s">
        <v>158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5" t="s">
        <v>80</v>
      </c>
      <c r="BK210" s="141">
        <f>ROUND(I210*H210,2)</f>
        <v>0</v>
      </c>
      <c r="BL210" s="15" t="s">
        <v>163</v>
      </c>
      <c r="BM210" s="140" t="s">
        <v>367</v>
      </c>
    </row>
    <row r="211" spans="2:65" s="11" customFormat="1">
      <c r="B211" s="142"/>
      <c r="D211" s="143" t="s">
        <v>165</v>
      </c>
      <c r="E211" s="144" t="s">
        <v>1</v>
      </c>
      <c r="F211" s="145" t="s">
        <v>368</v>
      </c>
      <c r="H211" s="146">
        <v>0.6</v>
      </c>
      <c r="I211" s="147"/>
      <c r="L211" s="142"/>
      <c r="M211" s="148"/>
      <c r="T211" s="149"/>
      <c r="AT211" s="144" t="s">
        <v>165</v>
      </c>
      <c r="AU211" s="144" t="s">
        <v>84</v>
      </c>
      <c r="AV211" s="11" t="s">
        <v>84</v>
      </c>
      <c r="AW211" s="11" t="s">
        <v>32</v>
      </c>
      <c r="AX211" s="11" t="s">
        <v>76</v>
      </c>
      <c r="AY211" s="144" t="s">
        <v>158</v>
      </c>
    </row>
    <row r="212" spans="2:65" s="11" customFormat="1">
      <c r="B212" s="142"/>
      <c r="D212" s="143" t="s">
        <v>165</v>
      </c>
      <c r="E212" s="144" t="s">
        <v>1</v>
      </c>
      <c r="F212" s="145" t="s">
        <v>369</v>
      </c>
      <c r="H212" s="146">
        <v>0.75</v>
      </c>
      <c r="I212" s="147"/>
      <c r="L212" s="142"/>
      <c r="M212" s="148"/>
      <c r="T212" s="149"/>
      <c r="AT212" s="144" t="s">
        <v>165</v>
      </c>
      <c r="AU212" s="144" t="s">
        <v>84</v>
      </c>
      <c r="AV212" s="11" t="s">
        <v>84</v>
      </c>
      <c r="AW212" s="11" t="s">
        <v>32</v>
      </c>
      <c r="AX212" s="11" t="s">
        <v>76</v>
      </c>
      <c r="AY212" s="144" t="s">
        <v>158</v>
      </c>
    </row>
    <row r="213" spans="2:65" s="10" customFormat="1" ht="22.9" customHeight="1">
      <c r="B213" s="118"/>
      <c r="D213" s="119" t="s">
        <v>75</v>
      </c>
      <c r="E213" s="164" t="s">
        <v>163</v>
      </c>
      <c r="F213" s="164" t="s">
        <v>370</v>
      </c>
      <c r="I213" s="121"/>
      <c r="J213" s="165">
        <f>BK213</f>
        <v>0</v>
      </c>
      <c r="L213" s="118"/>
      <c r="M213" s="123"/>
      <c r="P213" s="124">
        <f>SUM(P214:P215)</f>
        <v>0</v>
      </c>
      <c r="R213" s="124">
        <f>SUM(R214:R215)</f>
        <v>2.8694789999999998E-2</v>
      </c>
      <c r="T213" s="125">
        <f>SUM(T214:T215)</f>
        <v>0</v>
      </c>
      <c r="AR213" s="119" t="s">
        <v>80</v>
      </c>
      <c r="AT213" s="126" t="s">
        <v>75</v>
      </c>
      <c r="AU213" s="126" t="s">
        <v>80</v>
      </c>
      <c r="AY213" s="119" t="s">
        <v>158</v>
      </c>
      <c r="BK213" s="127">
        <f>SUM(BK214:BK215)</f>
        <v>0</v>
      </c>
    </row>
    <row r="214" spans="2:65" s="1" customFormat="1" ht="24.2" customHeight="1">
      <c r="B214" s="128"/>
      <c r="C214" s="129" t="s">
        <v>371</v>
      </c>
      <c r="D214" s="129" t="s">
        <v>159</v>
      </c>
      <c r="E214" s="130" t="s">
        <v>372</v>
      </c>
      <c r="F214" s="131" t="s">
        <v>373</v>
      </c>
      <c r="G214" s="132" t="s">
        <v>248</v>
      </c>
      <c r="H214" s="133">
        <v>2.7E-2</v>
      </c>
      <c r="I214" s="134"/>
      <c r="J214" s="135">
        <f>ROUND(I214*H214,2)</f>
        <v>0</v>
      </c>
      <c r="K214" s="131" t="s">
        <v>225</v>
      </c>
      <c r="L214" s="30"/>
      <c r="M214" s="136" t="s">
        <v>1</v>
      </c>
      <c r="N214" s="137" t="s">
        <v>41</v>
      </c>
      <c r="P214" s="138">
        <f>O214*H214</f>
        <v>0</v>
      </c>
      <c r="Q214" s="138">
        <v>1.06277</v>
      </c>
      <c r="R214" s="138">
        <f>Q214*H214</f>
        <v>2.8694789999999998E-2</v>
      </c>
      <c r="S214" s="138">
        <v>0</v>
      </c>
      <c r="T214" s="139">
        <f>S214*H214</f>
        <v>0</v>
      </c>
      <c r="AR214" s="140" t="s">
        <v>163</v>
      </c>
      <c r="AT214" s="140" t="s">
        <v>159</v>
      </c>
      <c r="AU214" s="140" t="s">
        <v>84</v>
      </c>
      <c r="AY214" s="15" t="s">
        <v>158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5" t="s">
        <v>80</v>
      </c>
      <c r="BK214" s="141">
        <f>ROUND(I214*H214,2)</f>
        <v>0</v>
      </c>
      <c r="BL214" s="15" t="s">
        <v>163</v>
      </c>
      <c r="BM214" s="140" t="s">
        <v>374</v>
      </c>
    </row>
    <row r="215" spans="2:65" s="11" customFormat="1">
      <c r="B215" s="142"/>
      <c r="D215" s="143" t="s">
        <v>165</v>
      </c>
      <c r="E215" s="144" t="s">
        <v>1</v>
      </c>
      <c r="F215" s="145" t="s">
        <v>375</v>
      </c>
      <c r="H215" s="146">
        <v>2.7E-2</v>
      </c>
      <c r="I215" s="147"/>
      <c r="L215" s="142"/>
      <c r="M215" s="148"/>
      <c r="T215" s="149"/>
      <c r="AT215" s="144" t="s">
        <v>165</v>
      </c>
      <c r="AU215" s="144" t="s">
        <v>84</v>
      </c>
      <c r="AV215" s="11" t="s">
        <v>84</v>
      </c>
      <c r="AW215" s="11" t="s">
        <v>32</v>
      </c>
      <c r="AX215" s="11" t="s">
        <v>80</v>
      </c>
      <c r="AY215" s="144" t="s">
        <v>158</v>
      </c>
    </row>
    <row r="216" spans="2:65" s="10" customFormat="1" ht="22.9" customHeight="1">
      <c r="B216" s="118"/>
      <c r="D216" s="119" t="s">
        <v>75</v>
      </c>
      <c r="E216" s="164" t="s">
        <v>180</v>
      </c>
      <c r="F216" s="164" t="s">
        <v>376</v>
      </c>
      <c r="I216" s="121"/>
      <c r="J216" s="165">
        <f>BK216</f>
        <v>0</v>
      </c>
      <c r="L216" s="118"/>
      <c r="M216" s="123"/>
      <c r="P216" s="124">
        <f>SUM(P217:P287)</f>
        <v>0</v>
      </c>
      <c r="R216" s="124">
        <f>SUM(R217:R287)</f>
        <v>38.577504509999997</v>
      </c>
      <c r="T216" s="125">
        <f>SUM(T217:T287)</f>
        <v>0</v>
      </c>
      <c r="AR216" s="119" t="s">
        <v>80</v>
      </c>
      <c r="AT216" s="126" t="s">
        <v>75</v>
      </c>
      <c r="AU216" s="126" t="s">
        <v>80</v>
      </c>
      <c r="AY216" s="119" t="s">
        <v>158</v>
      </c>
      <c r="BK216" s="127">
        <f>SUM(BK217:BK287)</f>
        <v>0</v>
      </c>
    </row>
    <row r="217" spans="2:65" s="1" customFormat="1" ht="24.2" customHeight="1">
      <c r="B217" s="128"/>
      <c r="C217" s="129" t="s">
        <v>377</v>
      </c>
      <c r="D217" s="129" t="s">
        <v>159</v>
      </c>
      <c r="E217" s="130" t="s">
        <v>378</v>
      </c>
      <c r="F217" s="131" t="s">
        <v>379</v>
      </c>
      <c r="G217" s="132" t="s">
        <v>256</v>
      </c>
      <c r="H217" s="133">
        <v>131.83600000000001</v>
      </c>
      <c r="I217" s="134"/>
      <c r="J217" s="135">
        <f>ROUND(I217*H217,2)</f>
        <v>0</v>
      </c>
      <c r="K217" s="131" t="s">
        <v>225</v>
      </c>
      <c r="L217" s="30"/>
      <c r="M217" s="136" t="s">
        <v>1</v>
      </c>
      <c r="N217" s="137" t="s">
        <v>41</v>
      </c>
      <c r="P217" s="138">
        <f>O217*H217</f>
        <v>0</v>
      </c>
      <c r="Q217" s="138">
        <v>8.0000000000000002E-3</v>
      </c>
      <c r="R217" s="138">
        <f>Q217*H217</f>
        <v>1.0546880000000001</v>
      </c>
      <c r="S217" s="138">
        <v>0</v>
      </c>
      <c r="T217" s="139">
        <f>S217*H217</f>
        <v>0</v>
      </c>
      <c r="AR217" s="140" t="s">
        <v>163</v>
      </c>
      <c r="AT217" s="140" t="s">
        <v>159</v>
      </c>
      <c r="AU217" s="140" t="s">
        <v>84</v>
      </c>
      <c r="AY217" s="15" t="s">
        <v>158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80</v>
      </c>
      <c r="BK217" s="141">
        <f>ROUND(I217*H217,2)</f>
        <v>0</v>
      </c>
      <c r="BL217" s="15" t="s">
        <v>163</v>
      </c>
      <c r="BM217" s="140" t="s">
        <v>380</v>
      </c>
    </row>
    <row r="218" spans="2:65" s="11" customFormat="1">
      <c r="B218" s="142"/>
      <c r="D218" s="143" t="s">
        <v>165</v>
      </c>
      <c r="E218" s="144" t="s">
        <v>1</v>
      </c>
      <c r="F218" s="145" t="s">
        <v>381</v>
      </c>
      <c r="H218" s="146">
        <v>27.047999999999998</v>
      </c>
      <c r="I218" s="147"/>
      <c r="L218" s="142"/>
      <c r="M218" s="148"/>
      <c r="T218" s="149"/>
      <c r="AT218" s="144" t="s">
        <v>165</v>
      </c>
      <c r="AU218" s="144" t="s">
        <v>84</v>
      </c>
      <c r="AV218" s="11" t="s">
        <v>84</v>
      </c>
      <c r="AW218" s="11" t="s">
        <v>32</v>
      </c>
      <c r="AX218" s="11" t="s">
        <v>76</v>
      </c>
      <c r="AY218" s="144" t="s">
        <v>158</v>
      </c>
    </row>
    <row r="219" spans="2:65" s="11" customFormat="1">
      <c r="B219" s="142"/>
      <c r="D219" s="143" t="s">
        <v>165</v>
      </c>
      <c r="E219" s="144" t="s">
        <v>1</v>
      </c>
      <c r="F219" s="145" t="s">
        <v>382</v>
      </c>
      <c r="H219" s="146">
        <v>104.788</v>
      </c>
      <c r="I219" s="147"/>
      <c r="L219" s="142"/>
      <c r="M219" s="148"/>
      <c r="T219" s="149"/>
      <c r="AT219" s="144" t="s">
        <v>165</v>
      </c>
      <c r="AU219" s="144" t="s">
        <v>84</v>
      </c>
      <c r="AV219" s="11" t="s">
        <v>84</v>
      </c>
      <c r="AW219" s="11" t="s">
        <v>32</v>
      </c>
      <c r="AX219" s="11" t="s">
        <v>76</v>
      </c>
      <c r="AY219" s="144" t="s">
        <v>158</v>
      </c>
    </row>
    <row r="220" spans="2:65" s="1" customFormat="1" ht="21.75" customHeight="1">
      <c r="B220" s="128"/>
      <c r="C220" s="129" t="s">
        <v>383</v>
      </c>
      <c r="D220" s="129" t="s">
        <v>159</v>
      </c>
      <c r="E220" s="130" t="s">
        <v>384</v>
      </c>
      <c r="F220" s="131" t="s">
        <v>385</v>
      </c>
      <c r="G220" s="132" t="s">
        <v>256</v>
      </c>
      <c r="H220" s="133">
        <v>279.25099999999998</v>
      </c>
      <c r="I220" s="134"/>
      <c r="J220" s="135">
        <f>ROUND(I220*H220,2)</f>
        <v>0</v>
      </c>
      <c r="K220" s="131" t="s">
        <v>225</v>
      </c>
      <c r="L220" s="30"/>
      <c r="M220" s="136" t="s">
        <v>1</v>
      </c>
      <c r="N220" s="137" t="s">
        <v>41</v>
      </c>
      <c r="P220" s="138">
        <f>O220*H220</f>
        <v>0</v>
      </c>
      <c r="Q220" s="138">
        <v>4.3800000000000002E-3</v>
      </c>
      <c r="R220" s="138">
        <f>Q220*H220</f>
        <v>1.22311938</v>
      </c>
      <c r="S220" s="138">
        <v>0</v>
      </c>
      <c r="T220" s="139">
        <f>S220*H220</f>
        <v>0</v>
      </c>
      <c r="AR220" s="140" t="s">
        <v>163</v>
      </c>
      <c r="AT220" s="140" t="s">
        <v>159</v>
      </c>
      <c r="AU220" s="140" t="s">
        <v>84</v>
      </c>
      <c r="AY220" s="15" t="s">
        <v>158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5" t="s">
        <v>80</v>
      </c>
      <c r="BK220" s="141">
        <f>ROUND(I220*H220,2)</f>
        <v>0</v>
      </c>
      <c r="BL220" s="15" t="s">
        <v>163</v>
      </c>
      <c r="BM220" s="140" t="s">
        <v>386</v>
      </c>
    </row>
    <row r="221" spans="2:65" s="11" customFormat="1">
      <c r="B221" s="142"/>
      <c r="D221" s="143" t="s">
        <v>165</v>
      </c>
      <c r="E221" s="144" t="s">
        <v>1</v>
      </c>
      <c r="F221" s="145" t="s">
        <v>387</v>
      </c>
      <c r="H221" s="146">
        <v>19.09</v>
      </c>
      <c r="I221" s="147"/>
      <c r="L221" s="142"/>
      <c r="M221" s="148"/>
      <c r="T221" s="149"/>
      <c r="AT221" s="144" t="s">
        <v>165</v>
      </c>
      <c r="AU221" s="144" t="s">
        <v>84</v>
      </c>
      <c r="AV221" s="11" t="s">
        <v>84</v>
      </c>
      <c r="AW221" s="11" t="s">
        <v>32</v>
      </c>
      <c r="AX221" s="11" t="s">
        <v>76</v>
      </c>
      <c r="AY221" s="144" t="s">
        <v>158</v>
      </c>
    </row>
    <row r="222" spans="2:65" s="11" customFormat="1">
      <c r="B222" s="142"/>
      <c r="D222" s="143" t="s">
        <v>165</v>
      </c>
      <c r="E222" s="144" t="s">
        <v>1</v>
      </c>
      <c r="F222" s="145" t="s">
        <v>388</v>
      </c>
      <c r="H222" s="146">
        <v>-6.4</v>
      </c>
      <c r="I222" s="147"/>
      <c r="L222" s="142"/>
      <c r="M222" s="148"/>
      <c r="T222" s="149"/>
      <c r="AT222" s="144" t="s">
        <v>165</v>
      </c>
      <c r="AU222" s="144" t="s">
        <v>84</v>
      </c>
      <c r="AV222" s="11" t="s">
        <v>84</v>
      </c>
      <c r="AW222" s="11" t="s">
        <v>32</v>
      </c>
      <c r="AX222" s="11" t="s">
        <v>76</v>
      </c>
      <c r="AY222" s="144" t="s">
        <v>158</v>
      </c>
    </row>
    <row r="223" spans="2:65" s="11" customFormat="1">
      <c r="B223" s="142"/>
      <c r="D223" s="143" t="s">
        <v>165</v>
      </c>
      <c r="E223" s="144" t="s">
        <v>1</v>
      </c>
      <c r="F223" s="145" t="s">
        <v>389</v>
      </c>
      <c r="H223" s="146">
        <v>17.617999999999999</v>
      </c>
      <c r="I223" s="147"/>
      <c r="L223" s="142"/>
      <c r="M223" s="148"/>
      <c r="T223" s="149"/>
      <c r="AT223" s="144" t="s">
        <v>165</v>
      </c>
      <c r="AU223" s="144" t="s">
        <v>84</v>
      </c>
      <c r="AV223" s="11" t="s">
        <v>84</v>
      </c>
      <c r="AW223" s="11" t="s">
        <v>32</v>
      </c>
      <c r="AX223" s="11" t="s">
        <v>76</v>
      </c>
      <c r="AY223" s="144" t="s">
        <v>158</v>
      </c>
    </row>
    <row r="224" spans="2:65" s="11" customFormat="1">
      <c r="B224" s="142"/>
      <c r="D224" s="143" t="s">
        <v>165</v>
      </c>
      <c r="E224" s="144" t="s">
        <v>1</v>
      </c>
      <c r="F224" s="145" t="s">
        <v>390</v>
      </c>
      <c r="H224" s="146">
        <v>-1.6</v>
      </c>
      <c r="I224" s="147"/>
      <c r="L224" s="142"/>
      <c r="M224" s="148"/>
      <c r="T224" s="149"/>
      <c r="AT224" s="144" t="s">
        <v>165</v>
      </c>
      <c r="AU224" s="144" t="s">
        <v>84</v>
      </c>
      <c r="AV224" s="11" t="s">
        <v>84</v>
      </c>
      <c r="AW224" s="11" t="s">
        <v>32</v>
      </c>
      <c r="AX224" s="11" t="s">
        <v>76</v>
      </c>
      <c r="AY224" s="144" t="s">
        <v>158</v>
      </c>
    </row>
    <row r="225" spans="2:51" s="11" customFormat="1">
      <c r="B225" s="142"/>
      <c r="D225" s="143" t="s">
        <v>165</v>
      </c>
      <c r="E225" s="144" t="s">
        <v>1</v>
      </c>
      <c r="F225" s="145" t="s">
        <v>391</v>
      </c>
      <c r="H225" s="146">
        <v>26.013000000000002</v>
      </c>
      <c r="I225" s="147"/>
      <c r="L225" s="142"/>
      <c r="M225" s="148"/>
      <c r="T225" s="149"/>
      <c r="AT225" s="144" t="s">
        <v>165</v>
      </c>
      <c r="AU225" s="144" t="s">
        <v>84</v>
      </c>
      <c r="AV225" s="11" t="s">
        <v>84</v>
      </c>
      <c r="AW225" s="11" t="s">
        <v>32</v>
      </c>
      <c r="AX225" s="11" t="s">
        <v>76</v>
      </c>
      <c r="AY225" s="144" t="s">
        <v>158</v>
      </c>
    </row>
    <row r="226" spans="2:51" s="11" customFormat="1">
      <c r="B226" s="142"/>
      <c r="D226" s="143" t="s">
        <v>165</v>
      </c>
      <c r="E226" s="144" t="s">
        <v>1</v>
      </c>
      <c r="F226" s="145" t="s">
        <v>390</v>
      </c>
      <c r="H226" s="146">
        <v>-1.6</v>
      </c>
      <c r="I226" s="147"/>
      <c r="L226" s="142"/>
      <c r="M226" s="148"/>
      <c r="T226" s="149"/>
      <c r="AT226" s="144" t="s">
        <v>165</v>
      </c>
      <c r="AU226" s="144" t="s">
        <v>84</v>
      </c>
      <c r="AV226" s="11" t="s">
        <v>84</v>
      </c>
      <c r="AW226" s="11" t="s">
        <v>32</v>
      </c>
      <c r="AX226" s="11" t="s">
        <v>76</v>
      </c>
      <c r="AY226" s="144" t="s">
        <v>158</v>
      </c>
    </row>
    <row r="227" spans="2:51" s="11" customFormat="1">
      <c r="B227" s="142"/>
      <c r="D227" s="143" t="s">
        <v>165</v>
      </c>
      <c r="E227" s="144" t="s">
        <v>1</v>
      </c>
      <c r="F227" s="145" t="s">
        <v>392</v>
      </c>
      <c r="H227" s="146">
        <v>27.6</v>
      </c>
      <c r="I227" s="147"/>
      <c r="L227" s="142"/>
      <c r="M227" s="148"/>
      <c r="T227" s="149"/>
      <c r="AT227" s="144" t="s">
        <v>165</v>
      </c>
      <c r="AU227" s="144" t="s">
        <v>84</v>
      </c>
      <c r="AV227" s="11" t="s">
        <v>84</v>
      </c>
      <c r="AW227" s="11" t="s">
        <v>32</v>
      </c>
      <c r="AX227" s="11" t="s">
        <v>76</v>
      </c>
      <c r="AY227" s="144" t="s">
        <v>158</v>
      </c>
    </row>
    <row r="228" spans="2:51" s="11" customFormat="1">
      <c r="B228" s="142"/>
      <c r="D228" s="143" t="s">
        <v>165</v>
      </c>
      <c r="E228" s="144" t="s">
        <v>1</v>
      </c>
      <c r="F228" s="145" t="s">
        <v>393</v>
      </c>
      <c r="H228" s="146">
        <v>-8</v>
      </c>
      <c r="I228" s="147"/>
      <c r="L228" s="142"/>
      <c r="M228" s="148"/>
      <c r="T228" s="149"/>
      <c r="AT228" s="144" t="s">
        <v>165</v>
      </c>
      <c r="AU228" s="144" t="s">
        <v>84</v>
      </c>
      <c r="AV228" s="11" t="s">
        <v>84</v>
      </c>
      <c r="AW228" s="11" t="s">
        <v>32</v>
      </c>
      <c r="AX228" s="11" t="s">
        <v>76</v>
      </c>
      <c r="AY228" s="144" t="s">
        <v>158</v>
      </c>
    </row>
    <row r="229" spans="2:51" s="11" customFormat="1">
      <c r="B229" s="142"/>
      <c r="D229" s="143" t="s">
        <v>165</v>
      </c>
      <c r="E229" s="144" t="s">
        <v>1</v>
      </c>
      <c r="F229" s="145" t="s">
        <v>394</v>
      </c>
      <c r="H229" s="146">
        <v>29.44</v>
      </c>
      <c r="I229" s="147"/>
      <c r="L229" s="142"/>
      <c r="M229" s="148"/>
      <c r="T229" s="149"/>
      <c r="AT229" s="144" t="s">
        <v>165</v>
      </c>
      <c r="AU229" s="144" t="s">
        <v>84</v>
      </c>
      <c r="AV229" s="11" t="s">
        <v>84</v>
      </c>
      <c r="AW229" s="11" t="s">
        <v>32</v>
      </c>
      <c r="AX229" s="11" t="s">
        <v>76</v>
      </c>
      <c r="AY229" s="144" t="s">
        <v>158</v>
      </c>
    </row>
    <row r="230" spans="2:51" s="11" customFormat="1">
      <c r="B230" s="142"/>
      <c r="D230" s="143" t="s">
        <v>165</v>
      </c>
      <c r="E230" s="144" t="s">
        <v>1</v>
      </c>
      <c r="F230" s="145" t="s">
        <v>390</v>
      </c>
      <c r="H230" s="146">
        <v>-1.6</v>
      </c>
      <c r="I230" s="147"/>
      <c r="L230" s="142"/>
      <c r="M230" s="148"/>
      <c r="T230" s="149"/>
      <c r="AT230" s="144" t="s">
        <v>165</v>
      </c>
      <c r="AU230" s="144" t="s">
        <v>84</v>
      </c>
      <c r="AV230" s="11" t="s">
        <v>84</v>
      </c>
      <c r="AW230" s="11" t="s">
        <v>32</v>
      </c>
      <c r="AX230" s="11" t="s">
        <v>76</v>
      </c>
      <c r="AY230" s="144" t="s">
        <v>158</v>
      </c>
    </row>
    <row r="231" spans="2:51" s="11" customFormat="1">
      <c r="B231" s="142"/>
      <c r="D231" s="143" t="s">
        <v>165</v>
      </c>
      <c r="E231" s="144" t="s">
        <v>1</v>
      </c>
      <c r="F231" s="145" t="s">
        <v>395</v>
      </c>
      <c r="H231" s="146">
        <v>-2.8</v>
      </c>
      <c r="I231" s="147"/>
      <c r="L231" s="142"/>
      <c r="M231" s="148"/>
      <c r="T231" s="149"/>
      <c r="AT231" s="144" t="s">
        <v>165</v>
      </c>
      <c r="AU231" s="144" t="s">
        <v>84</v>
      </c>
      <c r="AV231" s="11" t="s">
        <v>84</v>
      </c>
      <c r="AW231" s="11" t="s">
        <v>32</v>
      </c>
      <c r="AX231" s="11" t="s">
        <v>76</v>
      </c>
      <c r="AY231" s="144" t="s">
        <v>158</v>
      </c>
    </row>
    <row r="232" spans="2:51" s="11" customFormat="1">
      <c r="B232" s="142"/>
      <c r="D232" s="143" t="s">
        <v>165</v>
      </c>
      <c r="E232" s="144" t="s">
        <v>1</v>
      </c>
      <c r="F232" s="145" t="s">
        <v>396</v>
      </c>
      <c r="H232" s="146">
        <v>11.27</v>
      </c>
      <c r="I232" s="147"/>
      <c r="L232" s="142"/>
      <c r="M232" s="148"/>
      <c r="T232" s="149"/>
      <c r="AT232" s="144" t="s">
        <v>165</v>
      </c>
      <c r="AU232" s="144" t="s">
        <v>84</v>
      </c>
      <c r="AV232" s="11" t="s">
        <v>84</v>
      </c>
      <c r="AW232" s="11" t="s">
        <v>32</v>
      </c>
      <c r="AX232" s="11" t="s">
        <v>76</v>
      </c>
      <c r="AY232" s="144" t="s">
        <v>158</v>
      </c>
    </row>
    <row r="233" spans="2:51" s="11" customFormat="1">
      <c r="B233" s="142"/>
      <c r="D233" s="143" t="s">
        <v>165</v>
      </c>
      <c r="E233" s="144" t="s">
        <v>1</v>
      </c>
      <c r="F233" s="145" t="s">
        <v>390</v>
      </c>
      <c r="H233" s="146">
        <v>-1.6</v>
      </c>
      <c r="I233" s="147"/>
      <c r="L233" s="142"/>
      <c r="M233" s="148"/>
      <c r="T233" s="149"/>
      <c r="AT233" s="144" t="s">
        <v>165</v>
      </c>
      <c r="AU233" s="144" t="s">
        <v>84</v>
      </c>
      <c r="AV233" s="11" t="s">
        <v>84</v>
      </c>
      <c r="AW233" s="11" t="s">
        <v>32</v>
      </c>
      <c r="AX233" s="11" t="s">
        <v>76</v>
      </c>
      <c r="AY233" s="144" t="s">
        <v>158</v>
      </c>
    </row>
    <row r="234" spans="2:51" s="11" customFormat="1">
      <c r="B234" s="142"/>
      <c r="D234" s="143" t="s">
        <v>165</v>
      </c>
      <c r="E234" s="144" t="s">
        <v>1</v>
      </c>
      <c r="F234" s="145" t="s">
        <v>397</v>
      </c>
      <c r="H234" s="146">
        <v>14.95</v>
      </c>
      <c r="I234" s="147"/>
      <c r="L234" s="142"/>
      <c r="M234" s="148"/>
      <c r="T234" s="149"/>
      <c r="AT234" s="144" t="s">
        <v>165</v>
      </c>
      <c r="AU234" s="144" t="s">
        <v>84</v>
      </c>
      <c r="AV234" s="11" t="s">
        <v>84</v>
      </c>
      <c r="AW234" s="11" t="s">
        <v>32</v>
      </c>
      <c r="AX234" s="11" t="s">
        <v>76</v>
      </c>
      <c r="AY234" s="144" t="s">
        <v>158</v>
      </c>
    </row>
    <row r="235" spans="2:51" s="11" customFormat="1">
      <c r="B235" s="142"/>
      <c r="D235" s="143" t="s">
        <v>165</v>
      </c>
      <c r="E235" s="144" t="s">
        <v>1</v>
      </c>
      <c r="F235" s="145" t="s">
        <v>395</v>
      </c>
      <c r="H235" s="146">
        <v>-2.8</v>
      </c>
      <c r="I235" s="147"/>
      <c r="L235" s="142"/>
      <c r="M235" s="148"/>
      <c r="T235" s="149"/>
      <c r="AT235" s="144" t="s">
        <v>165</v>
      </c>
      <c r="AU235" s="144" t="s">
        <v>84</v>
      </c>
      <c r="AV235" s="11" t="s">
        <v>84</v>
      </c>
      <c r="AW235" s="11" t="s">
        <v>32</v>
      </c>
      <c r="AX235" s="11" t="s">
        <v>76</v>
      </c>
      <c r="AY235" s="144" t="s">
        <v>158</v>
      </c>
    </row>
    <row r="236" spans="2:51" s="11" customFormat="1">
      <c r="B236" s="142"/>
      <c r="D236" s="143" t="s">
        <v>165</v>
      </c>
      <c r="E236" s="144" t="s">
        <v>1</v>
      </c>
      <c r="F236" s="145" t="s">
        <v>398</v>
      </c>
      <c r="H236" s="146">
        <v>8.8550000000000004</v>
      </c>
      <c r="I236" s="147"/>
      <c r="L236" s="142"/>
      <c r="M236" s="148"/>
      <c r="T236" s="149"/>
      <c r="AT236" s="144" t="s">
        <v>165</v>
      </c>
      <c r="AU236" s="144" t="s">
        <v>84</v>
      </c>
      <c r="AV236" s="11" t="s">
        <v>84</v>
      </c>
      <c r="AW236" s="11" t="s">
        <v>32</v>
      </c>
      <c r="AX236" s="11" t="s">
        <v>76</v>
      </c>
      <c r="AY236" s="144" t="s">
        <v>158</v>
      </c>
    </row>
    <row r="237" spans="2:51" s="11" customFormat="1">
      <c r="B237" s="142"/>
      <c r="D237" s="143" t="s">
        <v>165</v>
      </c>
      <c r="E237" s="144" t="s">
        <v>1</v>
      </c>
      <c r="F237" s="145" t="s">
        <v>348</v>
      </c>
      <c r="H237" s="146">
        <v>-1.4</v>
      </c>
      <c r="I237" s="147"/>
      <c r="L237" s="142"/>
      <c r="M237" s="148"/>
      <c r="T237" s="149"/>
      <c r="AT237" s="144" t="s">
        <v>165</v>
      </c>
      <c r="AU237" s="144" t="s">
        <v>84</v>
      </c>
      <c r="AV237" s="11" t="s">
        <v>84</v>
      </c>
      <c r="AW237" s="11" t="s">
        <v>32</v>
      </c>
      <c r="AX237" s="11" t="s">
        <v>76</v>
      </c>
      <c r="AY237" s="144" t="s">
        <v>158</v>
      </c>
    </row>
    <row r="238" spans="2:51" s="11" customFormat="1">
      <c r="B238" s="142"/>
      <c r="D238" s="143" t="s">
        <v>165</v>
      </c>
      <c r="E238" s="144" t="s">
        <v>1</v>
      </c>
      <c r="F238" s="145" t="s">
        <v>399</v>
      </c>
      <c r="H238" s="146">
        <v>33.695</v>
      </c>
      <c r="I238" s="147"/>
      <c r="L238" s="142"/>
      <c r="M238" s="148"/>
      <c r="T238" s="149"/>
      <c r="AT238" s="144" t="s">
        <v>165</v>
      </c>
      <c r="AU238" s="144" t="s">
        <v>84</v>
      </c>
      <c r="AV238" s="11" t="s">
        <v>84</v>
      </c>
      <c r="AW238" s="11" t="s">
        <v>32</v>
      </c>
      <c r="AX238" s="11" t="s">
        <v>76</v>
      </c>
      <c r="AY238" s="144" t="s">
        <v>158</v>
      </c>
    </row>
    <row r="239" spans="2:51" s="11" customFormat="1">
      <c r="B239" s="142"/>
      <c r="D239" s="143" t="s">
        <v>165</v>
      </c>
      <c r="E239" s="144" t="s">
        <v>1</v>
      </c>
      <c r="F239" s="145" t="s">
        <v>390</v>
      </c>
      <c r="H239" s="146">
        <v>-1.6</v>
      </c>
      <c r="I239" s="147"/>
      <c r="L239" s="142"/>
      <c r="M239" s="148"/>
      <c r="T239" s="149"/>
      <c r="AT239" s="144" t="s">
        <v>165</v>
      </c>
      <c r="AU239" s="144" t="s">
        <v>84</v>
      </c>
      <c r="AV239" s="11" t="s">
        <v>84</v>
      </c>
      <c r="AW239" s="11" t="s">
        <v>32</v>
      </c>
      <c r="AX239" s="11" t="s">
        <v>76</v>
      </c>
      <c r="AY239" s="144" t="s">
        <v>158</v>
      </c>
    </row>
    <row r="240" spans="2:51" s="11" customFormat="1">
      <c r="B240" s="142"/>
      <c r="D240" s="143" t="s">
        <v>165</v>
      </c>
      <c r="E240" s="144" t="s">
        <v>1</v>
      </c>
      <c r="F240" s="145" t="s">
        <v>400</v>
      </c>
      <c r="H240" s="146">
        <v>30.934999999999999</v>
      </c>
      <c r="I240" s="147"/>
      <c r="L240" s="142"/>
      <c r="M240" s="148"/>
      <c r="T240" s="149"/>
      <c r="AT240" s="144" t="s">
        <v>165</v>
      </c>
      <c r="AU240" s="144" t="s">
        <v>84</v>
      </c>
      <c r="AV240" s="11" t="s">
        <v>84</v>
      </c>
      <c r="AW240" s="11" t="s">
        <v>32</v>
      </c>
      <c r="AX240" s="11" t="s">
        <v>76</v>
      </c>
      <c r="AY240" s="144" t="s">
        <v>158</v>
      </c>
    </row>
    <row r="241" spans="2:51" s="11" customFormat="1">
      <c r="B241" s="142"/>
      <c r="D241" s="143" t="s">
        <v>165</v>
      </c>
      <c r="E241" s="144" t="s">
        <v>1</v>
      </c>
      <c r="F241" s="145" t="s">
        <v>401</v>
      </c>
      <c r="H241" s="146">
        <v>-3.2</v>
      </c>
      <c r="I241" s="147"/>
      <c r="L241" s="142"/>
      <c r="M241" s="148"/>
      <c r="T241" s="149"/>
      <c r="AT241" s="144" t="s">
        <v>165</v>
      </c>
      <c r="AU241" s="144" t="s">
        <v>84</v>
      </c>
      <c r="AV241" s="11" t="s">
        <v>84</v>
      </c>
      <c r="AW241" s="11" t="s">
        <v>32</v>
      </c>
      <c r="AX241" s="11" t="s">
        <v>76</v>
      </c>
      <c r="AY241" s="144" t="s">
        <v>158</v>
      </c>
    </row>
    <row r="242" spans="2:51" s="11" customFormat="1">
      <c r="B242" s="142"/>
      <c r="D242" s="143" t="s">
        <v>165</v>
      </c>
      <c r="E242" s="144" t="s">
        <v>1</v>
      </c>
      <c r="F242" s="145" t="s">
        <v>402</v>
      </c>
      <c r="H242" s="146">
        <v>11.73</v>
      </c>
      <c r="I242" s="147"/>
      <c r="L242" s="142"/>
      <c r="M242" s="148"/>
      <c r="T242" s="149"/>
      <c r="AT242" s="144" t="s">
        <v>165</v>
      </c>
      <c r="AU242" s="144" t="s">
        <v>84</v>
      </c>
      <c r="AV242" s="11" t="s">
        <v>84</v>
      </c>
      <c r="AW242" s="11" t="s">
        <v>32</v>
      </c>
      <c r="AX242" s="11" t="s">
        <v>76</v>
      </c>
      <c r="AY242" s="144" t="s">
        <v>158</v>
      </c>
    </row>
    <row r="243" spans="2:51" s="11" customFormat="1">
      <c r="B243" s="142"/>
      <c r="D243" s="143" t="s">
        <v>165</v>
      </c>
      <c r="E243" s="144" t="s">
        <v>1</v>
      </c>
      <c r="F243" s="145" t="s">
        <v>348</v>
      </c>
      <c r="H243" s="146">
        <v>-1.4</v>
      </c>
      <c r="I243" s="147"/>
      <c r="L243" s="142"/>
      <c r="M243" s="148"/>
      <c r="T243" s="149"/>
      <c r="AT243" s="144" t="s">
        <v>165</v>
      </c>
      <c r="AU243" s="144" t="s">
        <v>84</v>
      </c>
      <c r="AV243" s="11" t="s">
        <v>84</v>
      </c>
      <c r="AW243" s="11" t="s">
        <v>32</v>
      </c>
      <c r="AX243" s="11" t="s">
        <v>76</v>
      </c>
      <c r="AY243" s="144" t="s">
        <v>158</v>
      </c>
    </row>
    <row r="244" spans="2:51" s="11" customFormat="1">
      <c r="B244" s="142"/>
      <c r="D244" s="143" t="s">
        <v>165</v>
      </c>
      <c r="E244" s="144" t="s">
        <v>1</v>
      </c>
      <c r="F244" s="145" t="s">
        <v>403</v>
      </c>
      <c r="H244" s="146">
        <v>12.074999999999999</v>
      </c>
      <c r="I244" s="147"/>
      <c r="L244" s="142"/>
      <c r="M244" s="148"/>
      <c r="T244" s="149"/>
      <c r="AT244" s="144" t="s">
        <v>165</v>
      </c>
      <c r="AU244" s="144" t="s">
        <v>84</v>
      </c>
      <c r="AV244" s="11" t="s">
        <v>84</v>
      </c>
      <c r="AW244" s="11" t="s">
        <v>32</v>
      </c>
      <c r="AX244" s="11" t="s">
        <v>76</v>
      </c>
      <c r="AY244" s="144" t="s">
        <v>158</v>
      </c>
    </row>
    <row r="245" spans="2:51" s="11" customFormat="1">
      <c r="B245" s="142"/>
      <c r="D245" s="143" t="s">
        <v>165</v>
      </c>
      <c r="E245" s="144" t="s">
        <v>1</v>
      </c>
      <c r="F245" s="145" t="s">
        <v>390</v>
      </c>
      <c r="H245" s="146">
        <v>-1.6</v>
      </c>
      <c r="I245" s="147"/>
      <c r="L245" s="142"/>
      <c r="M245" s="148"/>
      <c r="T245" s="149"/>
      <c r="AT245" s="144" t="s">
        <v>165</v>
      </c>
      <c r="AU245" s="144" t="s">
        <v>84</v>
      </c>
      <c r="AV245" s="11" t="s">
        <v>84</v>
      </c>
      <c r="AW245" s="11" t="s">
        <v>32</v>
      </c>
      <c r="AX245" s="11" t="s">
        <v>76</v>
      </c>
      <c r="AY245" s="144" t="s">
        <v>158</v>
      </c>
    </row>
    <row r="246" spans="2:51" s="11" customFormat="1">
      <c r="B246" s="142"/>
      <c r="D246" s="143" t="s">
        <v>165</v>
      </c>
      <c r="E246" s="144" t="s">
        <v>1</v>
      </c>
      <c r="F246" s="145" t="s">
        <v>395</v>
      </c>
      <c r="H246" s="146">
        <v>-2.8</v>
      </c>
      <c r="I246" s="147"/>
      <c r="L246" s="142"/>
      <c r="M246" s="148"/>
      <c r="T246" s="149"/>
      <c r="AT246" s="144" t="s">
        <v>165</v>
      </c>
      <c r="AU246" s="144" t="s">
        <v>84</v>
      </c>
      <c r="AV246" s="11" t="s">
        <v>84</v>
      </c>
      <c r="AW246" s="11" t="s">
        <v>32</v>
      </c>
      <c r="AX246" s="11" t="s">
        <v>76</v>
      </c>
      <c r="AY246" s="144" t="s">
        <v>158</v>
      </c>
    </row>
    <row r="247" spans="2:51" s="11" customFormat="1">
      <c r="B247" s="142"/>
      <c r="D247" s="143" t="s">
        <v>165</v>
      </c>
      <c r="E247" s="144" t="s">
        <v>1</v>
      </c>
      <c r="F247" s="145" t="s">
        <v>404</v>
      </c>
      <c r="H247" s="146">
        <v>5.29</v>
      </c>
      <c r="I247" s="147"/>
      <c r="L247" s="142"/>
      <c r="M247" s="148"/>
      <c r="T247" s="149"/>
      <c r="AT247" s="144" t="s">
        <v>165</v>
      </c>
      <c r="AU247" s="144" t="s">
        <v>84</v>
      </c>
      <c r="AV247" s="11" t="s">
        <v>84</v>
      </c>
      <c r="AW247" s="11" t="s">
        <v>32</v>
      </c>
      <c r="AX247" s="11" t="s">
        <v>76</v>
      </c>
      <c r="AY247" s="144" t="s">
        <v>158</v>
      </c>
    </row>
    <row r="248" spans="2:51" s="11" customFormat="1">
      <c r="B248" s="142"/>
      <c r="D248" s="143" t="s">
        <v>165</v>
      </c>
      <c r="E248" s="144" t="s">
        <v>1</v>
      </c>
      <c r="F248" s="145" t="s">
        <v>348</v>
      </c>
      <c r="H248" s="146">
        <v>-1.4</v>
      </c>
      <c r="I248" s="147"/>
      <c r="L248" s="142"/>
      <c r="M248" s="148"/>
      <c r="T248" s="149"/>
      <c r="AT248" s="144" t="s">
        <v>165</v>
      </c>
      <c r="AU248" s="144" t="s">
        <v>84</v>
      </c>
      <c r="AV248" s="11" t="s">
        <v>84</v>
      </c>
      <c r="AW248" s="11" t="s">
        <v>32</v>
      </c>
      <c r="AX248" s="11" t="s">
        <v>76</v>
      </c>
      <c r="AY248" s="144" t="s">
        <v>158</v>
      </c>
    </row>
    <row r="249" spans="2:51" s="11" customFormat="1">
      <c r="B249" s="142"/>
      <c r="D249" s="143" t="s">
        <v>165</v>
      </c>
      <c r="E249" s="144" t="s">
        <v>1</v>
      </c>
      <c r="F249" s="145" t="s">
        <v>405</v>
      </c>
      <c r="H249" s="146">
        <v>11.04</v>
      </c>
      <c r="I249" s="147"/>
      <c r="L249" s="142"/>
      <c r="M249" s="148"/>
      <c r="T249" s="149"/>
      <c r="AT249" s="144" t="s">
        <v>165</v>
      </c>
      <c r="AU249" s="144" t="s">
        <v>84</v>
      </c>
      <c r="AV249" s="11" t="s">
        <v>84</v>
      </c>
      <c r="AW249" s="11" t="s">
        <v>32</v>
      </c>
      <c r="AX249" s="11" t="s">
        <v>76</v>
      </c>
      <c r="AY249" s="144" t="s">
        <v>158</v>
      </c>
    </row>
    <row r="250" spans="2:51" s="11" customFormat="1">
      <c r="B250" s="142"/>
      <c r="D250" s="143" t="s">
        <v>165</v>
      </c>
      <c r="E250" s="144" t="s">
        <v>1</v>
      </c>
      <c r="F250" s="145" t="s">
        <v>348</v>
      </c>
      <c r="H250" s="146">
        <v>-1.4</v>
      </c>
      <c r="I250" s="147"/>
      <c r="L250" s="142"/>
      <c r="M250" s="148"/>
      <c r="T250" s="149"/>
      <c r="AT250" s="144" t="s">
        <v>165</v>
      </c>
      <c r="AU250" s="144" t="s">
        <v>84</v>
      </c>
      <c r="AV250" s="11" t="s">
        <v>84</v>
      </c>
      <c r="AW250" s="11" t="s">
        <v>32</v>
      </c>
      <c r="AX250" s="11" t="s">
        <v>76</v>
      </c>
      <c r="AY250" s="144" t="s">
        <v>158</v>
      </c>
    </row>
    <row r="251" spans="2:51" s="11" customFormat="1">
      <c r="B251" s="142"/>
      <c r="D251" s="143" t="s">
        <v>165</v>
      </c>
      <c r="E251" s="144" t="s">
        <v>1</v>
      </c>
      <c r="F251" s="145" t="s">
        <v>406</v>
      </c>
      <c r="H251" s="146">
        <v>29.9</v>
      </c>
      <c r="I251" s="147"/>
      <c r="L251" s="142"/>
      <c r="M251" s="148"/>
      <c r="T251" s="149"/>
      <c r="AT251" s="144" t="s">
        <v>165</v>
      </c>
      <c r="AU251" s="144" t="s">
        <v>84</v>
      </c>
      <c r="AV251" s="11" t="s">
        <v>84</v>
      </c>
      <c r="AW251" s="11" t="s">
        <v>32</v>
      </c>
      <c r="AX251" s="11" t="s">
        <v>76</v>
      </c>
      <c r="AY251" s="144" t="s">
        <v>158</v>
      </c>
    </row>
    <row r="252" spans="2:51" s="11" customFormat="1">
      <c r="B252" s="142"/>
      <c r="D252" s="143" t="s">
        <v>165</v>
      </c>
      <c r="E252" s="144" t="s">
        <v>1</v>
      </c>
      <c r="F252" s="145" t="s">
        <v>348</v>
      </c>
      <c r="H252" s="146">
        <v>-1.4</v>
      </c>
      <c r="I252" s="147"/>
      <c r="L252" s="142"/>
      <c r="M252" s="148"/>
      <c r="T252" s="149"/>
      <c r="AT252" s="144" t="s">
        <v>165</v>
      </c>
      <c r="AU252" s="144" t="s">
        <v>84</v>
      </c>
      <c r="AV252" s="11" t="s">
        <v>84</v>
      </c>
      <c r="AW252" s="11" t="s">
        <v>32</v>
      </c>
      <c r="AX252" s="11" t="s">
        <v>76</v>
      </c>
      <c r="AY252" s="144" t="s">
        <v>158</v>
      </c>
    </row>
    <row r="253" spans="2:51" s="11" customFormat="1">
      <c r="B253" s="142"/>
      <c r="D253" s="143" t="s">
        <v>165</v>
      </c>
      <c r="E253" s="144" t="s">
        <v>1</v>
      </c>
      <c r="F253" s="145" t="s">
        <v>390</v>
      </c>
      <c r="H253" s="146">
        <v>-1.6</v>
      </c>
      <c r="I253" s="147"/>
      <c r="L253" s="142"/>
      <c r="M253" s="148"/>
      <c r="T253" s="149"/>
      <c r="AT253" s="144" t="s">
        <v>165</v>
      </c>
      <c r="AU253" s="144" t="s">
        <v>84</v>
      </c>
      <c r="AV253" s="11" t="s">
        <v>84</v>
      </c>
      <c r="AW253" s="11" t="s">
        <v>32</v>
      </c>
      <c r="AX253" s="11" t="s">
        <v>76</v>
      </c>
      <c r="AY253" s="144" t="s">
        <v>158</v>
      </c>
    </row>
    <row r="254" spans="2:51" s="11" customFormat="1">
      <c r="B254" s="142"/>
      <c r="D254" s="143" t="s">
        <v>165</v>
      </c>
      <c r="E254" s="144" t="s">
        <v>1</v>
      </c>
      <c r="F254" s="145" t="s">
        <v>407</v>
      </c>
      <c r="H254" s="146">
        <v>10.58</v>
      </c>
      <c r="I254" s="147"/>
      <c r="L254" s="142"/>
      <c r="M254" s="148"/>
      <c r="T254" s="149"/>
      <c r="AT254" s="144" t="s">
        <v>165</v>
      </c>
      <c r="AU254" s="144" t="s">
        <v>84</v>
      </c>
      <c r="AV254" s="11" t="s">
        <v>84</v>
      </c>
      <c r="AW254" s="11" t="s">
        <v>32</v>
      </c>
      <c r="AX254" s="11" t="s">
        <v>76</v>
      </c>
      <c r="AY254" s="144" t="s">
        <v>158</v>
      </c>
    </row>
    <row r="255" spans="2:51" s="11" customFormat="1">
      <c r="B255" s="142"/>
      <c r="D255" s="143" t="s">
        <v>165</v>
      </c>
      <c r="E255" s="144" t="s">
        <v>1</v>
      </c>
      <c r="F255" s="145" t="s">
        <v>348</v>
      </c>
      <c r="H255" s="146">
        <v>-1.4</v>
      </c>
      <c r="I255" s="147"/>
      <c r="L255" s="142"/>
      <c r="M255" s="148"/>
      <c r="T255" s="149"/>
      <c r="AT255" s="144" t="s">
        <v>165</v>
      </c>
      <c r="AU255" s="144" t="s">
        <v>84</v>
      </c>
      <c r="AV255" s="11" t="s">
        <v>84</v>
      </c>
      <c r="AW255" s="11" t="s">
        <v>32</v>
      </c>
      <c r="AX255" s="11" t="s">
        <v>76</v>
      </c>
      <c r="AY255" s="144" t="s">
        <v>158</v>
      </c>
    </row>
    <row r="256" spans="2:51" s="11" customFormat="1">
      <c r="B256" s="142"/>
      <c r="D256" s="143" t="s">
        <v>165</v>
      </c>
      <c r="E256" s="144" t="s">
        <v>1</v>
      </c>
      <c r="F256" s="145" t="s">
        <v>408</v>
      </c>
      <c r="H256" s="146">
        <v>12.074999999999999</v>
      </c>
      <c r="I256" s="147"/>
      <c r="L256" s="142"/>
      <c r="M256" s="148"/>
      <c r="T256" s="149"/>
      <c r="AT256" s="144" t="s">
        <v>165</v>
      </c>
      <c r="AU256" s="144" t="s">
        <v>84</v>
      </c>
      <c r="AV256" s="11" t="s">
        <v>84</v>
      </c>
      <c r="AW256" s="11" t="s">
        <v>32</v>
      </c>
      <c r="AX256" s="11" t="s">
        <v>76</v>
      </c>
      <c r="AY256" s="144" t="s">
        <v>158</v>
      </c>
    </row>
    <row r="257" spans="2:65" s="11" customFormat="1">
      <c r="B257" s="142"/>
      <c r="D257" s="143" t="s">
        <v>165</v>
      </c>
      <c r="E257" s="144" t="s">
        <v>1</v>
      </c>
      <c r="F257" s="145" t="s">
        <v>390</v>
      </c>
      <c r="H257" s="146">
        <v>-1.6</v>
      </c>
      <c r="I257" s="147"/>
      <c r="L257" s="142"/>
      <c r="M257" s="148"/>
      <c r="T257" s="149"/>
      <c r="AT257" s="144" t="s">
        <v>165</v>
      </c>
      <c r="AU257" s="144" t="s">
        <v>84</v>
      </c>
      <c r="AV257" s="11" t="s">
        <v>84</v>
      </c>
      <c r="AW257" s="11" t="s">
        <v>32</v>
      </c>
      <c r="AX257" s="11" t="s">
        <v>76</v>
      </c>
      <c r="AY257" s="144" t="s">
        <v>158</v>
      </c>
    </row>
    <row r="258" spans="2:65" s="11" customFormat="1">
      <c r="B258" s="142"/>
      <c r="D258" s="143" t="s">
        <v>165</v>
      </c>
      <c r="E258" s="144" t="s">
        <v>1</v>
      </c>
      <c r="F258" s="145" t="s">
        <v>395</v>
      </c>
      <c r="H258" s="146">
        <v>-2.8</v>
      </c>
      <c r="I258" s="147"/>
      <c r="L258" s="142"/>
      <c r="M258" s="148"/>
      <c r="T258" s="149"/>
      <c r="AT258" s="144" t="s">
        <v>165</v>
      </c>
      <c r="AU258" s="144" t="s">
        <v>84</v>
      </c>
      <c r="AV258" s="11" t="s">
        <v>84</v>
      </c>
      <c r="AW258" s="11" t="s">
        <v>32</v>
      </c>
      <c r="AX258" s="11" t="s">
        <v>76</v>
      </c>
      <c r="AY258" s="144" t="s">
        <v>158</v>
      </c>
    </row>
    <row r="259" spans="2:65" s="11" customFormat="1">
      <c r="B259" s="142"/>
      <c r="D259" s="143" t="s">
        <v>165</v>
      </c>
      <c r="E259" s="144" t="s">
        <v>1</v>
      </c>
      <c r="F259" s="145" t="s">
        <v>409</v>
      </c>
      <c r="H259" s="146">
        <v>8.0500000000000007</v>
      </c>
      <c r="I259" s="147"/>
      <c r="L259" s="142"/>
      <c r="M259" s="148"/>
      <c r="T259" s="149"/>
      <c r="AT259" s="144" t="s">
        <v>165</v>
      </c>
      <c r="AU259" s="144" t="s">
        <v>84</v>
      </c>
      <c r="AV259" s="11" t="s">
        <v>84</v>
      </c>
      <c r="AW259" s="11" t="s">
        <v>32</v>
      </c>
      <c r="AX259" s="11" t="s">
        <v>76</v>
      </c>
      <c r="AY259" s="144" t="s">
        <v>158</v>
      </c>
    </row>
    <row r="260" spans="2:65" s="11" customFormat="1">
      <c r="B260" s="142"/>
      <c r="D260" s="143" t="s">
        <v>165</v>
      </c>
      <c r="E260" s="144" t="s">
        <v>1</v>
      </c>
      <c r="F260" s="145" t="s">
        <v>348</v>
      </c>
      <c r="H260" s="146">
        <v>-1.4</v>
      </c>
      <c r="I260" s="147"/>
      <c r="L260" s="142"/>
      <c r="M260" s="148"/>
      <c r="T260" s="149"/>
      <c r="AT260" s="144" t="s">
        <v>165</v>
      </c>
      <c r="AU260" s="144" t="s">
        <v>84</v>
      </c>
      <c r="AV260" s="11" t="s">
        <v>84</v>
      </c>
      <c r="AW260" s="11" t="s">
        <v>32</v>
      </c>
      <c r="AX260" s="11" t="s">
        <v>76</v>
      </c>
      <c r="AY260" s="144" t="s">
        <v>158</v>
      </c>
    </row>
    <row r="261" spans="2:65" s="11" customFormat="1">
      <c r="B261" s="142"/>
      <c r="D261" s="143" t="s">
        <v>165</v>
      </c>
      <c r="E261" s="144" t="s">
        <v>1</v>
      </c>
      <c r="F261" s="145" t="s">
        <v>410</v>
      </c>
      <c r="H261" s="146">
        <v>11.845000000000001</v>
      </c>
      <c r="I261" s="147"/>
      <c r="L261" s="142"/>
      <c r="M261" s="148"/>
      <c r="T261" s="149"/>
      <c r="AT261" s="144" t="s">
        <v>165</v>
      </c>
      <c r="AU261" s="144" t="s">
        <v>84</v>
      </c>
      <c r="AV261" s="11" t="s">
        <v>84</v>
      </c>
      <c r="AW261" s="11" t="s">
        <v>32</v>
      </c>
      <c r="AX261" s="11" t="s">
        <v>76</v>
      </c>
      <c r="AY261" s="144" t="s">
        <v>158</v>
      </c>
    </row>
    <row r="262" spans="2:65" s="11" customFormat="1">
      <c r="B262" s="142"/>
      <c r="D262" s="143" t="s">
        <v>165</v>
      </c>
      <c r="E262" s="144" t="s">
        <v>1</v>
      </c>
      <c r="F262" s="145" t="s">
        <v>348</v>
      </c>
      <c r="H262" s="146">
        <v>-1.4</v>
      </c>
      <c r="I262" s="147"/>
      <c r="L262" s="142"/>
      <c r="M262" s="148"/>
      <c r="T262" s="149"/>
      <c r="AT262" s="144" t="s">
        <v>165</v>
      </c>
      <c r="AU262" s="144" t="s">
        <v>84</v>
      </c>
      <c r="AV262" s="11" t="s">
        <v>84</v>
      </c>
      <c r="AW262" s="11" t="s">
        <v>32</v>
      </c>
      <c r="AX262" s="11" t="s">
        <v>76</v>
      </c>
      <c r="AY262" s="144" t="s">
        <v>158</v>
      </c>
    </row>
    <row r="263" spans="2:65" s="1" customFormat="1" ht="24.2" customHeight="1">
      <c r="B263" s="128"/>
      <c r="C263" s="129" t="s">
        <v>411</v>
      </c>
      <c r="D263" s="129" t="s">
        <v>159</v>
      </c>
      <c r="E263" s="130" t="s">
        <v>412</v>
      </c>
      <c r="F263" s="131" t="s">
        <v>413</v>
      </c>
      <c r="G263" s="132" t="s">
        <v>256</v>
      </c>
      <c r="H263" s="133">
        <v>8.9700000000000006</v>
      </c>
      <c r="I263" s="134"/>
      <c r="J263" s="135">
        <f>ROUND(I263*H263,2)</f>
        <v>0</v>
      </c>
      <c r="K263" s="131" t="s">
        <v>225</v>
      </c>
      <c r="L263" s="30"/>
      <c r="M263" s="136" t="s">
        <v>1</v>
      </c>
      <c r="N263" s="137" t="s">
        <v>41</v>
      </c>
      <c r="P263" s="138">
        <f>O263*H263</f>
        <v>0</v>
      </c>
      <c r="Q263" s="138">
        <v>1.7330000000000002E-2</v>
      </c>
      <c r="R263" s="138">
        <f>Q263*H263</f>
        <v>0.15545010000000004</v>
      </c>
      <c r="S263" s="138">
        <v>0</v>
      </c>
      <c r="T263" s="139">
        <f>S263*H263</f>
        <v>0</v>
      </c>
      <c r="AR263" s="140" t="s">
        <v>163</v>
      </c>
      <c r="AT263" s="140" t="s">
        <v>159</v>
      </c>
      <c r="AU263" s="140" t="s">
        <v>84</v>
      </c>
      <c r="AY263" s="15" t="s">
        <v>158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5" t="s">
        <v>80</v>
      </c>
      <c r="BK263" s="141">
        <f>ROUND(I263*H263,2)</f>
        <v>0</v>
      </c>
      <c r="BL263" s="15" t="s">
        <v>163</v>
      </c>
      <c r="BM263" s="140" t="s">
        <v>414</v>
      </c>
    </row>
    <row r="264" spans="2:65" s="11" customFormat="1">
      <c r="B264" s="142"/>
      <c r="D264" s="143" t="s">
        <v>165</v>
      </c>
      <c r="E264" s="144" t="s">
        <v>1</v>
      </c>
      <c r="F264" s="145" t="s">
        <v>415</v>
      </c>
      <c r="H264" s="146">
        <v>8.9700000000000006</v>
      </c>
      <c r="I264" s="147"/>
      <c r="L264" s="142"/>
      <c r="M264" s="148"/>
      <c r="T264" s="149"/>
      <c r="AT264" s="144" t="s">
        <v>165</v>
      </c>
      <c r="AU264" s="144" t="s">
        <v>84</v>
      </c>
      <c r="AV264" s="11" t="s">
        <v>84</v>
      </c>
      <c r="AW264" s="11" t="s">
        <v>32</v>
      </c>
      <c r="AX264" s="11" t="s">
        <v>80</v>
      </c>
      <c r="AY264" s="144" t="s">
        <v>158</v>
      </c>
    </row>
    <row r="265" spans="2:65" s="1" customFormat="1" ht="21.75" customHeight="1">
      <c r="B265" s="128"/>
      <c r="C265" s="129" t="s">
        <v>416</v>
      </c>
      <c r="D265" s="129" t="s">
        <v>159</v>
      </c>
      <c r="E265" s="130" t="s">
        <v>417</v>
      </c>
      <c r="F265" s="131" t="s">
        <v>418</v>
      </c>
      <c r="G265" s="132" t="s">
        <v>256</v>
      </c>
      <c r="H265" s="133">
        <v>157.59100000000001</v>
      </c>
      <c r="I265" s="134"/>
      <c r="J265" s="135">
        <f>ROUND(I265*H265,2)</f>
        <v>0</v>
      </c>
      <c r="K265" s="131" t="s">
        <v>225</v>
      </c>
      <c r="L265" s="30"/>
      <c r="M265" s="136" t="s">
        <v>1</v>
      </c>
      <c r="N265" s="137" t="s">
        <v>41</v>
      </c>
      <c r="P265" s="138">
        <f>O265*H265</f>
        <v>0</v>
      </c>
      <c r="Q265" s="138">
        <v>3.0000000000000001E-3</v>
      </c>
      <c r="R265" s="138">
        <f>Q265*H265</f>
        <v>0.47277300000000005</v>
      </c>
      <c r="S265" s="138">
        <v>0</v>
      </c>
      <c r="T265" s="139">
        <f>S265*H265</f>
        <v>0</v>
      </c>
      <c r="AR265" s="140" t="s">
        <v>163</v>
      </c>
      <c r="AT265" s="140" t="s">
        <v>159</v>
      </c>
      <c r="AU265" s="140" t="s">
        <v>84</v>
      </c>
      <c r="AY265" s="15" t="s">
        <v>158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5" t="s">
        <v>80</v>
      </c>
      <c r="BK265" s="141">
        <f>ROUND(I265*H265,2)</f>
        <v>0</v>
      </c>
      <c r="BL265" s="15" t="s">
        <v>163</v>
      </c>
      <c r="BM265" s="140" t="s">
        <v>419</v>
      </c>
    </row>
    <row r="266" spans="2:65" s="11" customFormat="1">
      <c r="B266" s="142"/>
      <c r="D266" s="143" t="s">
        <v>165</v>
      </c>
      <c r="E266" s="144" t="s">
        <v>1</v>
      </c>
      <c r="F266" s="145" t="s">
        <v>387</v>
      </c>
      <c r="H266" s="146">
        <v>19.09</v>
      </c>
      <c r="I266" s="147"/>
      <c r="L266" s="142"/>
      <c r="M266" s="148"/>
      <c r="T266" s="149"/>
      <c r="AT266" s="144" t="s">
        <v>165</v>
      </c>
      <c r="AU266" s="144" t="s">
        <v>84</v>
      </c>
      <c r="AV266" s="11" t="s">
        <v>84</v>
      </c>
      <c r="AW266" s="11" t="s">
        <v>32</v>
      </c>
      <c r="AX266" s="11" t="s">
        <v>76</v>
      </c>
      <c r="AY266" s="144" t="s">
        <v>158</v>
      </c>
    </row>
    <row r="267" spans="2:65" s="11" customFormat="1">
      <c r="B267" s="142"/>
      <c r="D267" s="143" t="s">
        <v>165</v>
      </c>
      <c r="E267" s="144" t="s">
        <v>1</v>
      </c>
      <c r="F267" s="145" t="s">
        <v>388</v>
      </c>
      <c r="H267" s="146">
        <v>-6.4</v>
      </c>
      <c r="I267" s="147"/>
      <c r="L267" s="142"/>
      <c r="M267" s="148"/>
      <c r="T267" s="149"/>
      <c r="AT267" s="144" t="s">
        <v>165</v>
      </c>
      <c r="AU267" s="144" t="s">
        <v>84</v>
      </c>
      <c r="AV267" s="11" t="s">
        <v>84</v>
      </c>
      <c r="AW267" s="11" t="s">
        <v>32</v>
      </c>
      <c r="AX267" s="11" t="s">
        <v>76</v>
      </c>
      <c r="AY267" s="144" t="s">
        <v>158</v>
      </c>
    </row>
    <row r="268" spans="2:65" s="11" customFormat="1">
      <c r="B268" s="142"/>
      <c r="D268" s="143" t="s">
        <v>165</v>
      </c>
      <c r="E268" s="144" t="s">
        <v>1</v>
      </c>
      <c r="F268" s="145" t="s">
        <v>389</v>
      </c>
      <c r="H268" s="146">
        <v>17.617999999999999</v>
      </c>
      <c r="I268" s="147"/>
      <c r="L268" s="142"/>
      <c r="M268" s="148"/>
      <c r="T268" s="149"/>
      <c r="AT268" s="144" t="s">
        <v>165</v>
      </c>
      <c r="AU268" s="144" t="s">
        <v>84</v>
      </c>
      <c r="AV268" s="11" t="s">
        <v>84</v>
      </c>
      <c r="AW268" s="11" t="s">
        <v>32</v>
      </c>
      <c r="AX268" s="11" t="s">
        <v>76</v>
      </c>
      <c r="AY268" s="144" t="s">
        <v>158</v>
      </c>
    </row>
    <row r="269" spans="2:65" s="11" customFormat="1">
      <c r="B269" s="142"/>
      <c r="D269" s="143" t="s">
        <v>165</v>
      </c>
      <c r="E269" s="144" t="s">
        <v>1</v>
      </c>
      <c r="F269" s="145" t="s">
        <v>390</v>
      </c>
      <c r="H269" s="146">
        <v>-1.6</v>
      </c>
      <c r="I269" s="147"/>
      <c r="L269" s="142"/>
      <c r="M269" s="148"/>
      <c r="T269" s="149"/>
      <c r="AT269" s="144" t="s">
        <v>165</v>
      </c>
      <c r="AU269" s="144" t="s">
        <v>84</v>
      </c>
      <c r="AV269" s="11" t="s">
        <v>84</v>
      </c>
      <c r="AW269" s="11" t="s">
        <v>32</v>
      </c>
      <c r="AX269" s="11" t="s">
        <v>76</v>
      </c>
      <c r="AY269" s="144" t="s">
        <v>158</v>
      </c>
    </row>
    <row r="270" spans="2:65" s="11" customFormat="1">
      <c r="B270" s="142"/>
      <c r="D270" s="143" t="s">
        <v>165</v>
      </c>
      <c r="E270" s="144" t="s">
        <v>1</v>
      </c>
      <c r="F270" s="145" t="s">
        <v>391</v>
      </c>
      <c r="H270" s="146">
        <v>26.013000000000002</v>
      </c>
      <c r="I270" s="147"/>
      <c r="L270" s="142"/>
      <c r="M270" s="148"/>
      <c r="T270" s="149"/>
      <c r="AT270" s="144" t="s">
        <v>165</v>
      </c>
      <c r="AU270" s="144" t="s">
        <v>84</v>
      </c>
      <c r="AV270" s="11" t="s">
        <v>84</v>
      </c>
      <c r="AW270" s="11" t="s">
        <v>32</v>
      </c>
      <c r="AX270" s="11" t="s">
        <v>76</v>
      </c>
      <c r="AY270" s="144" t="s">
        <v>158</v>
      </c>
    </row>
    <row r="271" spans="2:65" s="11" customFormat="1">
      <c r="B271" s="142"/>
      <c r="D271" s="143" t="s">
        <v>165</v>
      </c>
      <c r="E271" s="144" t="s">
        <v>1</v>
      </c>
      <c r="F271" s="145" t="s">
        <v>390</v>
      </c>
      <c r="H271" s="146">
        <v>-1.6</v>
      </c>
      <c r="I271" s="147"/>
      <c r="L271" s="142"/>
      <c r="M271" s="148"/>
      <c r="T271" s="149"/>
      <c r="AT271" s="144" t="s">
        <v>165</v>
      </c>
      <c r="AU271" s="144" t="s">
        <v>84</v>
      </c>
      <c r="AV271" s="11" t="s">
        <v>84</v>
      </c>
      <c r="AW271" s="11" t="s">
        <v>32</v>
      </c>
      <c r="AX271" s="11" t="s">
        <v>76</v>
      </c>
      <c r="AY271" s="144" t="s">
        <v>158</v>
      </c>
    </row>
    <row r="272" spans="2:65" s="11" customFormat="1">
      <c r="B272" s="142"/>
      <c r="D272" s="143" t="s">
        <v>165</v>
      </c>
      <c r="E272" s="144" t="s">
        <v>1</v>
      </c>
      <c r="F272" s="145" t="s">
        <v>392</v>
      </c>
      <c r="H272" s="146">
        <v>27.6</v>
      </c>
      <c r="I272" s="147"/>
      <c r="L272" s="142"/>
      <c r="M272" s="148"/>
      <c r="T272" s="149"/>
      <c r="AT272" s="144" t="s">
        <v>165</v>
      </c>
      <c r="AU272" s="144" t="s">
        <v>84</v>
      </c>
      <c r="AV272" s="11" t="s">
        <v>84</v>
      </c>
      <c r="AW272" s="11" t="s">
        <v>32</v>
      </c>
      <c r="AX272" s="11" t="s">
        <v>76</v>
      </c>
      <c r="AY272" s="144" t="s">
        <v>158</v>
      </c>
    </row>
    <row r="273" spans="2:65" s="11" customFormat="1">
      <c r="B273" s="142"/>
      <c r="D273" s="143" t="s">
        <v>165</v>
      </c>
      <c r="E273" s="144" t="s">
        <v>1</v>
      </c>
      <c r="F273" s="145" t="s">
        <v>393</v>
      </c>
      <c r="H273" s="146">
        <v>-8</v>
      </c>
      <c r="I273" s="147"/>
      <c r="L273" s="142"/>
      <c r="M273" s="148"/>
      <c r="T273" s="149"/>
      <c r="AT273" s="144" t="s">
        <v>165</v>
      </c>
      <c r="AU273" s="144" t="s">
        <v>84</v>
      </c>
      <c r="AV273" s="11" t="s">
        <v>84</v>
      </c>
      <c r="AW273" s="11" t="s">
        <v>32</v>
      </c>
      <c r="AX273" s="11" t="s">
        <v>76</v>
      </c>
      <c r="AY273" s="144" t="s">
        <v>158</v>
      </c>
    </row>
    <row r="274" spans="2:65" s="11" customFormat="1">
      <c r="B274" s="142"/>
      <c r="D274" s="143" t="s">
        <v>165</v>
      </c>
      <c r="E274" s="144" t="s">
        <v>1</v>
      </c>
      <c r="F274" s="145" t="s">
        <v>394</v>
      </c>
      <c r="H274" s="146">
        <v>29.44</v>
      </c>
      <c r="I274" s="147"/>
      <c r="L274" s="142"/>
      <c r="M274" s="148"/>
      <c r="T274" s="149"/>
      <c r="AT274" s="144" t="s">
        <v>165</v>
      </c>
      <c r="AU274" s="144" t="s">
        <v>84</v>
      </c>
      <c r="AV274" s="11" t="s">
        <v>84</v>
      </c>
      <c r="AW274" s="11" t="s">
        <v>32</v>
      </c>
      <c r="AX274" s="11" t="s">
        <v>76</v>
      </c>
      <c r="AY274" s="144" t="s">
        <v>158</v>
      </c>
    </row>
    <row r="275" spans="2:65" s="11" customFormat="1">
      <c r="B275" s="142"/>
      <c r="D275" s="143" t="s">
        <v>165</v>
      </c>
      <c r="E275" s="144" t="s">
        <v>1</v>
      </c>
      <c r="F275" s="145" t="s">
        <v>390</v>
      </c>
      <c r="H275" s="146">
        <v>-1.6</v>
      </c>
      <c r="I275" s="147"/>
      <c r="L275" s="142"/>
      <c r="M275" s="148"/>
      <c r="T275" s="149"/>
      <c r="AT275" s="144" t="s">
        <v>165</v>
      </c>
      <c r="AU275" s="144" t="s">
        <v>84</v>
      </c>
      <c r="AV275" s="11" t="s">
        <v>84</v>
      </c>
      <c r="AW275" s="11" t="s">
        <v>32</v>
      </c>
      <c r="AX275" s="11" t="s">
        <v>76</v>
      </c>
      <c r="AY275" s="144" t="s">
        <v>158</v>
      </c>
    </row>
    <row r="276" spans="2:65" s="11" customFormat="1">
      <c r="B276" s="142"/>
      <c r="D276" s="143" t="s">
        <v>165</v>
      </c>
      <c r="E276" s="144" t="s">
        <v>1</v>
      </c>
      <c r="F276" s="145" t="s">
        <v>395</v>
      </c>
      <c r="H276" s="146">
        <v>-2.8</v>
      </c>
      <c r="I276" s="147"/>
      <c r="L276" s="142"/>
      <c r="M276" s="148"/>
      <c r="T276" s="149"/>
      <c r="AT276" s="144" t="s">
        <v>165</v>
      </c>
      <c r="AU276" s="144" t="s">
        <v>84</v>
      </c>
      <c r="AV276" s="11" t="s">
        <v>84</v>
      </c>
      <c r="AW276" s="11" t="s">
        <v>32</v>
      </c>
      <c r="AX276" s="11" t="s">
        <v>76</v>
      </c>
      <c r="AY276" s="144" t="s">
        <v>158</v>
      </c>
    </row>
    <row r="277" spans="2:65" s="11" customFormat="1">
      <c r="B277" s="142"/>
      <c r="D277" s="143" t="s">
        <v>165</v>
      </c>
      <c r="E277" s="144" t="s">
        <v>1</v>
      </c>
      <c r="F277" s="145" t="s">
        <v>399</v>
      </c>
      <c r="H277" s="146">
        <v>33.695</v>
      </c>
      <c r="I277" s="147"/>
      <c r="L277" s="142"/>
      <c r="M277" s="148"/>
      <c r="T277" s="149"/>
      <c r="AT277" s="144" t="s">
        <v>165</v>
      </c>
      <c r="AU277" s="144" t="s">
        <v>84</v>
      </c>
      <c r="AV277" s="11" t="s">
        <v>84</v>
      </c>
      <c r="AW277" s="11" t="s">
        <v>32</v>
      </c>
      <c r="AX277" s="11" t="s">
        <v>76</v>
      </c>
      <c r="AY277" s="144" t="s">
        <v>158</v>
      </c>
    </row>
    <row r="278" spans="2:65" s="11" customFormat="1">
      <c r="B278" s="142"/>
      <c r="D278" s="143" t="s">
        <v>165</v>
      </c>
      <c r="E278" s="144" t="s">
        <v>1</v>
      </c>
      <c r="F278" s="145" t="s">
        <v>390</v>
      </c>
      <c r="H278" s="146">
        <v>-1.6</v>
      </c>
      <c r="I278" s="147"/>
      <c r="L278" s="142"/>
      <c r="M278" s="148"/>
      <c r="T278" s="149"/>
      <c r="AT278" s="144" t="s">
        <v>165</v>
      </c>
      <c r="AU278" s="144" t="s">
        <v>84</v>
      </c>
      <c r="AV278" s="11" t="s">
        <v>84</v>
      </c>
      <c r="AW278" s="11" t="s">
        <v>32</v>
      </c>
      <c r="AX278" s="11" t="s">
        <v>76</v>
      </c>
      <c r="AY278" s="144" t="s">
        <v>158</v>
      </c>
    </row>
    <row r="279" spans="2:65" s="11" customFormat="1">
      <c r="B279" s="142"/>
      <c r="D279" s="143" t="s">
        <v>165</v>
      </c>
      <c r="E279" s="144" t="s">
        <v>1</v>
      </c>
      <c r="F279" s="145" t="s">
        <v>400</v>
      </c>
      <c r="H279" s="146">
        <v>30.934999999999999</v>
      </c>
      <c r="I279" s="147"/>
      <c r="L279" s="142"/>
      <c r="M279" s="148"/>
      <c r="T279" s="149"/>
      <c r="AT279" s="144" t="s">
        <v>165</v>
      </c>
      <c r="AU279" s="144" t="s">
        <v>84</v>
      </c>
      <c r="AV279" s="11" t="s">
        <v>84</v>
      </c>
      <c r="AW279" s="11" t="s">
        <v>32</v>
      </c>
      <c r="AX279" s="11" t="s">
        <v>76</v>
      </c>
      <c r="AY279" s="144" t="s">
        <v>158</v>
      </c>
    </row>
    <row r="280" spans="2:65" s="11" customFormat="1">
      <c r="B280" s="142"/>
      <c r="D280" s="143" t="s">
        <v>165</v>
      </c>
      <c r="E280" s="144" t="s">
        <v>1</v>
      </c>
      <c r="F280" s="145" t="s">
        <v>401</v>
      </c>
      <c r="H280" s="146">
        <v>-3.2</v>
      </c>
      <c r="I280" s="147"/>
      <c r="L280" s="142"/>
      <c r="M280" s="148"/>
      <c r="T280" s="149"/>
      <c r="AT280" s="144" t="s">
        <v>165</v>
      </c>
      <c r="AU280" s="144" t="s">
        <v>84</v>
      </c>
      <c r="AV280" s="11" t="s">
        <v>84</v>
      </c>
      <c r="AW280" s="11" t="s">
        <v>32</v>
      </c>
      <c r="AX280" s="11" t="s">
        <v>76</v>
      </c>
      <c r="AY280" s="144" t="s">
        <v>158</v>
      </c>
    </row>
    <row r="281" spans="2:65" s="1" customFormat="1" ht="24.2" customHeight="1">
      <c r="B281" s="128"/>
      <c r="C281" s="129" t="s">
        <v>420</v>
      </c>
      <c r="D281" s="129" t="s">
        <v>159</v>
      </c>
      <c r="E281" s="130" t="s">
        <v>421</v>
      </c>
      <c r="F281" s="131" t="s">
        <v>422</v>
      </c>
      <c r="G281" s="132" t="s">
        <v>256</v>
      </c>
      <c r="H281" s="133">
        <v>131.83600000000001</v>
      </c>
      <c r="I281" s="134"/>
      <c r="J281" s="135">
        <f>ROUND(I281*H281,2)</f>
        <v>0</v>
      </c>
      <c r="K281" s="131" t="s">
        <v>225</v>
      </c>
      <c r="L281" s="30"/>
      <c r="M281" s="136" t="s">
        <v>1</v>
      </c>
      <c r="N281" s="137" t="s">
        <v>41</v>
      </c>
      <c r="P281" s="138">
        <f>O281*H281</f>
        <v>0</v>
      </c>
      <c r="Q281" s="138">
        <v>1.2E-2</v>
      </c>
      <c r="R281" s="138">
        <f>Q281*H281</f>
        <v>1.5820320000000001</v>
      </c>
      <c r="S281" s="138">
        <v>0</v>
      </c>
      <c r="T281" s="139">
        <f>S281*H281</f>
        <v>0</v>
      </c>
      <c r="AR281" s="140" t="s">
        <v>163</v>
      </c>
      <c r="AT281" s="140" t="s">
        <v>159</v>
      </c>
      <c r="AU281" s="140" t="s">
        <v>84</v>
      </c>
      <c r="AY281" s="15" t="s">
        <v>158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5" t="s">
        <v>80</v>
      </c>
      <c r="BK281" s="141">
        <f>ROUND(I281*H281,2)</f>
        <v>0</v>
      </c>
      <c r="BL281" s="15" t="s">
        <v>163</v>
      </c>
      <c r="BM281" s="140" t="s">
        <v>423</v>
      </c>
    </row>
    <row r="282" spans="2:65" s="1" customFormat="1" ht="21.75" customHeight="1">
      <c r="B282" s="128"/>
      <c r="C282" s="129" t="s">
        <v>424</v>
      </c>
      <c r="D282" s="129" t="s">
        <v>159</v>
      </c>
      <c r="E282" s="130" t="s">
        <v>425</v>
      </c>
      <c r="F282" s="131" t="s">
        <v>426</v>
      </c>
      <c r="G282" s="132" t="s">
        <v>256</v>
      </c>
      <c r="H282" s="133">
        <v>131.83600000000001</v>
      </c>
      <c r="I282" s="134"/>
      <c r="J282" s="135">
        <f>ROUND(I282*H282,2)</f>
        <v>0</v>
      </c>
      <c r="K282" s="131" t="s">
        <v>225</v>
      </c>
      <c r="L282" s="30"/>
      <c r="M282" s="136" t="s">
        <v>1</v>
      </c>
      <c r="N282" s="137" t="s">
        <v>41</v>
      </c>
      <c r="P282" s="138">
        <f>O282*H282</f>
        <v>0</v>
      </c>
      <c r="Q282" s="138">
        <v>1.6199999999999999E-2</v>
      </c>
      <c r="R282" s="138">
        <f>Q282*H282</f>
        <v>2.1357432000000003</v>
      </c>
      <c r="S282" s="138">
        <v>0</v>
      </c>
      <c r="T282" s="139">
        <f>S282*H282</f>
        <v>0</v>
      </c>
      <c r="AR282" s="140" t="s">
        <v>163</v>
      </c>
      <c r="AT282" s="140" t="s">
        <v>159</v>
      </c>
      <c r="AU282" s="140" t="s">
        <v>84</v>
      </c>
      <c r="AY282" s="15" t="s">
        <v>158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5" t="s">
        <v>80</v>
      </c>
      <c r="BK282" s="141">
        <f>ROUND(I282*H282,2)</f>
        <v>0</v>
      </c>
      <c r="BL282" s="15" t="s">
        <v>163</v>
      </c>
      <c r="BM282" s="140" t="s">
        <v>427</v>
      </c>
    </row>
    <row r="283" spans="2:65" s="1" customFormat="1" ht="16.5" customHeight="1">
      <c r="B283" s="128"/>
      <c r="C283" s="129" t="s">
        <v>428</v>
      </c>
      <c r="D283" s="129" t="s">
        <v>159</v>
      </c>
      <c r="E283" s="130" t="s">
        <v>429</v>
      </c>
      <c r="F283" s="131" t="s">
        <v>430</v>
      </c>
      <c r="G283" s="132" t="s">
        <v>256</v>
      </c>
      <c r="H283" s="133">
        <v>131.83600000000001</v>
      </c>
      <c r="I283" s="134"/>
      <c r="J283" s="135">
        <f>ROUND(I283*H283,2)</f>
        <v>0</v>
      </c>
      <c r="K283" s="131" t="s">
        <v>225</v>
      </c>
      <c r="L283" s="30"/>
      <c r="M283" s="136" t="s">
        <v>1</v>
      </c>
      <c r="N283" s="137" t="s">
        <v>41</v>
      </c>
      <c r="P283" s="138">
        <f>O283*H283</f>
        <v>0</v>
      </c>
      <c r="Q283" s="138">
        <v>4.0000000000000001E-3</v>
      </c>
      <c r="R283" s="138">
        <f>Q283*H283</f>
        <v>0.52734400000000003</v>
      </c>
      <c r="S283" s="138">
        <v>0</v>
      </c>
      <c r="T283" s="139">
        <f>S283*H283</f>
        <v>0</v>
      </c>
      <c r="AR283" s="140" t="s">
        <v>163</v>
      </c>
      <c r="AT283" s="140" t="s">
        <v>159</v>
      </c>
      <c r="AU283" s="140" t="s">
        <v>84</v>
      </c>
      <c r="AY283" s="15" t="s">
        <v>158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5" t="s">
        <v>80</v>
      </c>
      <c r="BK283" s="141">
        <f>ROUND(I283*H283,2)</f>
        <v>0</v>
      </c>
      <c r="BL283" s="15" t="s">
        <v>163</v>
      </c>
      <c r="BM283" s="140" t="s">
        <v>431</v>
      </c>
    </row>
    <row r="284" spans="2:65" s="1" customFormat="1" ht="24.2" customHeight="1">
      <c r="B284" s="128"/>
      <c r="C284" s="129" t="s">
        <v>432</v>
      </c>
      <c r="D284" s="129" t="s">
        <v>159</v>
      </c>
      <c r="E284" s="130" t="s">
        <v>433</v>
      </c>
      <c r="F284" s="131" t="s">
        <v>434</v>
      </c>
      <c r="G284" s="132" t="s">
        <v>256</v>
      </c>
      <c r="H284" s="133">
        <v>1.016</v>
      </c>
      <c r="I284" s="134"/>
      <c r="J284" s="135">
        <f>ROUND(I284*H284,2)</f>
        <v>0</v>
      </c>
      <c r="K284" s="131" t="s">
        <v>225</v>
      </c>
      <c r="L284" s="30"/>
      <c r="M284" s="136" t="s">
        <v>1</v>
      </c>
      <c r="N284" s="137" t="s">
        <v>41</v>
      </c>
      <c r="P284" s="138">
        <f>O284*H284</f>
        <v>0</v>
      </c>
      <c r="Q284" s="138">
        <v>3.6000000000000002E-4</v>
      </c>
      <c r="R284" s="138">
        <f>Q284*H284</f>
        <v>3.6576000000000002E-4</v>
      </c>
      <c r="S284" s="138">
        <v>0</v>
      </c>
      <c r="T284" s="139">
        <f>S284*H284</f>
        <v>0</v>
      </c>
      <c r="AR284" s="140" t="s">
        <v>163</v>
      </c>
      <c r="AT284" s="140" t="s">
        <v>159</v>
      </c>
      <c r="AU284" s="140" t="s">
        <v>84</v>
      </c>
      <c r="AY284" s="15" t="s">
        <v>158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5" t="s">
        <v>80</v>
      </c>
      <c r="BK284" s="141">
        <f>ROUND(I284*H284,2)</f>
        <v>0</v>
      </c>
      <c r="BL284" s="15" t="s">
        <v>163</v>
      </c>
      <c r="BM284" s="140" t="s">
        <v>435</v>
      </c>
    </row>
    <row r="285" spans="2:65" s="11" customFormat="1">
      <c r="B285" s="142"/>
      <c r="D285" s="143" t="s">
        <v>165</v>
      </c>
      <c r="E285" s="144" t="s">
        <v>1</v>
      </c>
      <c r="F285" s="145" t="s">
        <v>436</v>
      </c>
      <c r="H285" s="146">
        <v>1.016</v>
      </c>
      <c r="I285" s="147"/>
      <c r="L285" s="142"/>
      <c r="M285" s="148"/>
      <c r="T285" s="149"/>
      <c r="AT285" s="144" t="s">
        <v>165</v>
      </c>
      <c r="AU285" s="144" t="s">
        <v>84</v>
      </c>
      <c r="AV285" s="11" t="s">
        <v>84</v>
      </c>
      <c r="AW285" s="11" t="s">
        <v>32</v>
      </c>
      <c r="AX285" s="11" t="s">
        <v>80</v>
      </c>
      <c r="AY285" s="144" t="s">
        <v>158</v>
      </c>
    </row>
    <row r="286" spans="2:65" s="1" customFormat="1" ht="33" customHeight="1">
      <c r="B286" s="128"/>
      <c r="C286" s="129" t="s">
        <v>115</v>
      </c>
      <c r="D286" s="129" t="s">
        <v>159</v>
      </c>
      <c r="E286" s="130" t="s">
        <v>437</v>
      </c>
      <c r="F286" s="131" t="s">
        <v>438</v>
      </c>
      <c r="G286" s="132" t="s">
        <v>224</v>
      </c>
      <c r="H286" s="133">
        <v>12.561</v>
      </c>
      <c r="I286" s="134"/>
      <c r="J286" s="135">
        <f>ROUND(I286*H286,2)</f>
        <v>0</v>
      </c>
      <c r="K286" s="131" t="s">
        <v>225</v>
      </c>
      <c r="L286" s="30"/>
      <c r="M286" s="136" t="s">
        <v>1</v>
      </c>
      <c r="N286" s="137" t="s">
        <v>41</v>
      </c>
      <c r="P286" s="138">
        <f>O286*H286</f>
        <v>0</v>
      </c>
      <c r="Q286" s="138">
        <v>2.5018699999999998</v>
      </c>
      <c r="R286" s="138">
        <f>Q286*H286</f>
        <v>31.425989069999996</v>
      </c>
      <c r="S286" s="138">
        <v>0</v>
      </c>
      <c r="T286" s="139">
        <f>S286*H286</f>
        <v>0</v>
      </c>
      <c r="AR286" s="140" t="s">
        <v>163</v>
      </c>
      <c r="AT286" s="140" t="s">
        <v>159</v>
      </c>
      <c r="AU286" s="140" t="s">
        <v>84</v>
      </c>
      <c r="AY286" s="15" t="s">
        <v>158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5" t="s">
        <v>80</v>
      </c>
      <c r="BK286" s="141">
        <f>ROUND(I286*H286,2)</f>
        <v>0</v>
      </c>
      <c r="BL286" s="15" t="s">
        <v>163</v>
      </c>
      <c r="BM286" s="140" t="s">
        <v>439</v>
      </c>
    </row>
    <row r="287" spans="2:65" s="11" customFormat="1">
      <c r="B287" s="142"/>
      <c r="D287" s="143" t="s">
        <v>165</v>
      </c>
      <c r="E287" s="144" t="s">
        <v>1</v>
      </c>
      <c r="F287" s="145" t="s">
        <v>440</v>
      </c>
      <c r="H287" s="146">
        <v>12.561</v>
      </c>
      <c r="I287" s="147"/>
      <c r="L287" s="142"/>
      <c r="M287" s="148"/>
      <c r="T287" s="149"/>
      <c r="AT287" s="144" t="s">
        <v>165</v>
      </c>
      <c r="AU287" s="144" t="s">
        <v>84</v>
      </c>
      <c r="AV287" s="11" t="s">
        <v>84</v>
      </c>
      <c r="AW287" s="11" t="s">
        <v>32</v>
      </c>
      <c r="AX287" s="11" t="s">
        <v>80</v>
      </c>
      <c r="AY287" s="144" t="s">
        <v>158</v>
      </c>
    </row>
    <row r="288" spans="2:65" s="10" customFormat="1" ht="22.9" customHeight="1">
      <c r="B288" s="118"/>
      <c r="D288" s="119" t="s">
        <v>75</v>
      </c>
      <c r="E288" s="164" t="s">
        <v>192</v>
      </c>
      <c r="F288" s="164" t="s">
        <v>441</v>
      </c>
      <c r="I288" s="121"/>
      <c r="J288" s="165">
        <f>BK288</f>
        <v>0</v>
      </c>
      <c r="L288" s="118"/>
      <c r="M288" s="123"/>
      <c r="P288" s="124">
        <f>SUM(P289:P313)</f>
        <v>0</v>
      </c>
      <c r="R288" s="124">
        <f>SUM(R289:R313)</f>
        <v>2.1353699999999996E-2</v>
      </c>
      <c r="T288" s="125">
        <f>SUM(T289:T313)</f>
        <v>97.418206000000026</v>
      </c>
      <c r="AR288" s="119" t="s">
        <v>80</v>
      </c>
      <c r="AT288" s="126" t="s">
        <v>75</v>
      </c>
      <c r="AU288" s="126" t="s">
        <v>80</v>
      </c>
      <c r="AY288" s="119" t="s">
        <v>158</v>
      </c>
      <c r="BK288" s="127">
        <f>SUM(BK289:BK313)</f>
        <v>0</v>
      </c>
    </row>
    <row r="289" spans="2:65" s="1" customFormat="1" ht="33" customHeight="1">
      <c r="B289" s="128"/>
      <c r="C289" s="129" t="s">
        <v>442</v>
      </c>
      <c r="D289" s="129" t="s">
        <v>159</v>
      </c>
      <c r="E289" s="130" t="s">
        <v>443</v>
      </c>
      <c r="F289" s="131" t="s">
        <v>444</v>
      </c>
      <c r="G289" s="132" t="s">
        <v>256</v>
      </c>
      <c r="H289" s="133">
        <v>125.61</v>
      </c>
      <c r="I289" s="134"/>
      <c r="J289" s="135">
        <f>ROUND(I289*H289,2)</f>
        <v>0</v>
      </c>
      <c r="K289" s="131" t="s">
        <v>225</v>
      </c>
      <c r="L289" s="30"/>
      <c r="M289" s="136" t="s">
        <v>1</v>
      </c>
      <c r="N289" s="137" t="s">
        <v>41</v>
      </c>
      <c r="P289" s="138">
        <f>O289*H289</f>
        <v>0</v>
      </c>
      <c r="Q289" s="138">
        <v>1.2999999999999999E-4</v>
      </c>
      <c r="R289" s="138">
        <f>Q289*H289</f>
        <v>1.6329299999999998E-2</v>
      </c>
      <c r="S289" s="138">
        <v>0</v>
      </c>
      <c r="T289" s="139">
        <f>S289*H289</f>
        <v>0</v>
      </c>
      <c r="AR289" s="140" t="s">
        <v>163</v>
      </c>
      <c r="AT289" s="140" t="s">
        <v>159</v>
      </c>
      <c r="AU289" s="140" t="s">
        <v>84</v>
      </c>
      <c r="AY289" s="15" t="s">
        <v>158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5" t="s">
        <v>80</v>
      </c>
      <c r="BK289" s="141">
        <f>ROUND(I289*H289,2)</f>
        <v>0</v>
      </c>
      <c r="BL289" s="15" t="s">
        <v>163</v>
      </c>
      <c r="BM289" s="140" t="s">
        <v>445</v>
      </c>
    </row>
    <row r="290" spans="2:65" s="1" customFormat="1" ht="24.2" customHeight="1">
      <c r="B290" s="128"/>
      <c r="C290" s="129" t="s">
        <v>446</v>
      </c>
      <c r="D290" s="129" t="s">
        <v>159</v>
      </c>
      <c r="E290" s="130" t="s">
        <v>447</v>
      </c>
      <c r="F290" s="131" t="s">
        <v>448</v>
      </c>
      <c r="G290" s="132" t="s">
        <v>256</v>
      </c>
      <c r="H290" s="133">
        <v>125.61</v>
      </c>
      <c r="I290" s="134"/>
      <c r="J290" s="135">
        <f>ROUND(I290*H290,2)</f>
        <v>0</v>
      </c>
      <c r="K290" s="131" t="s">
        <v>225</v>
      </c>
      <c r="L290" s="30"/>
      <c r="M290" s="136" t="s">
        <v>1</v>
      </c>
      <c r="N290" s="137" t="s">
        <v>41</v>
      </c>
      <c r="P290" s="138">
        <f>O290*H290</f>
        <v>0</v>
      </c>
      <c r="Q290" s="138">
        <v>4.0000000000000003E-5</v>
      </c>
      <c r="R290" s="138">
        <f>Q290*H290</f>
        <v>5.0244E-3</v>
      </c>
      <c r="S290" s="138">
        <v>0</v>
      </c>
      <c r="T290" s="139">
        <f>S290*H290</f>
        <v>0</v>
      </c>
      <c r="AR290" s="140" t="s">
        <v>163</v>
      </c>
      <c r="AT290" s="140" t="s">
        <v>159</v>
      </c>
      <c r="AU290" s="140" t="s">
        <v>84</v>
      </c>
      <c r="AY290" s="15" t="s">
        <v>158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80</v>
      </c>
      <c r="BK290" s="141">
        <f>ROUND(I290*H290,2)</f>
        <v>0</v>
      </c>
      <c r="BL290" s="15" t="s">
        <v>163</v>
      </c>
      <c r="BM290" s="140" t="s">
        <v>449</v>
      </c>
    </row>
    <row r="291" spans="2:65" s="11" customFormat="1" ht="22.5">
      <c r="B291" s="142"/>
      <c r="D291" s="143" t="s">
        <v>165</v>
      </c>
      <c r="E291" s="144" t="s">
        <v>1</v>
      </c>
      <c r="F291" s="145" t="s">
        <v>450</v>
      </c>
      <c r="H291" s="146">
        <v>125.61</v>
      </c>
      <c r="I291" s="147"/>
      <c r="L291" s="142"/>
      <c r="M291" s="148"/>
      <c r="T291" s="149"/>
      <c r="AT291" s="144" t="s">
        <v>165</v>
      </c>
      <c r="AU291" s="144" t="s">
        <v>84</v>
      </c>
      <c r="AV291" s="11" t="s">
        <v>84</v>
      </c>
      <c r="AW291" s="11" t="s">
        <v>32</v>
      </c>
      <c r="AX291" s="11" t="s">
        <v>76</v>
      </c>
      <c r="AY291" s="144" t="s">
        <v>158</v>
      </c>
    </row>
    <row r="292" spans="2:65" s="1" customFormat="1" ht="16.5" customHeight="1">
      <c r="B292" s="128"/>
      <c r="C292" s="129" t="s">
        <v>451</v>
      </c>
      <c r="D292" s="129" t="s">
        <v>159</v>
      </c>
      <c r="E292" s="130" t="s">
        <v>452</v>
      </c>
      <c r="F292" s="131" t="s">
        <v>453</v>
      </c>
      <c r="G292" s="132" t="s">
        <v>224</v>
      </c>
      <c r="H292" s="133">
        <v>1.153</v>
      </c>
      <c r="I292" s="134"/>
      <c r="J292" s="135">
        <f>ROUND(I292*H292,2)</f>
        <v>0</v>
      </c>
      <c r="K292" s="131" t="s">
        <v>225</v>
      </c>
      <c r="L292" s="30"/>
      <c r="M292" s="136" t="s">
        <v>1</v>
      </c>
      <c r="N292" s="137" t="s">
        <v>41</v>
      </c>
      <c r="P292" s="138">
        <f>O292*H292</f>
        <v>0</v>
      </c>
      <c r="Q292" s="138">
        <v>0</v>
      </c>
      <c r="R292" s="138">
        <f>Q292*H292</f>
        <v>0</v>
      </c>
      <c r="S292" s="138">
        <v>2.5</v>
      </c>
      <c r="T292" s="139">
        <f>S292*H292</f>
        <v>2.8825000000000003</v>
      </c>
      <c r="AR292" s="140" t="s">
        <v>163</v>
      </c>
      <c r="AT292" s="140" t="s">
        <v>159</v>
      </c>
      <c r="AU292" s="140" t="s">
        <v>84</v>
      </c>
      <c r="AY292" s="15" t="s">
        <v>158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5" t="s">
        <v>80</v>
      </c>
      <c r="BK292" s="141">
        <f>ROUND(I292*H292,2)</f>
        <v>0</v>
      </c>
      <c r="BL292" s="15" t="s">
        <v>163</v>
      </c>
      <c r="BM292" s="140" t="s">
        <v>454</v>
      </c>
    </row>
    <row r="293" spans="2:65" s="11" customFormat="1">
      <c r="B293" s="142"/>
      <c r="D293" s="143" t="s">
        <v>165</v>
      </c>
      <c r="E293" s="144" t="s">
        <v>1</v>
      </c>
      <c r="F293" s="145" t="s">
        <v>455</v>
      </c>
      <c r="H293" s="146">
        <v>1.153</v>
      </c>
      <c r="I293" s="147"/>
      <c r="L293" s="142"/>
      <c r="M293" s="148"/>
      <c r="T293" s="149"/>
      <c r="AT293" s="144" t="s">
        <v>165</v>
      </c>
      <c r="AU293" s="144" t="s">
        <v>84</v>
      </c>
      <c r="AV293" s="11" t="s">
        <v>84</v>
      </c>
      <c r="AW293" s="11" t="s">
        <v>32</v>
      </c>
      <c r="AX293" s="11" t="s">
        <v>80</v>
      </c>
      <c r="AY293" s="144" t="s">
        <v>158</v>
      </c>
    </row>
    <row r="294" spans="2:65" s="1" customFormat="1" ht="24.2" customHeight="1">
      <c r="B294" s="128"/>
      <c r="C294" s="129" t="s">
        <v>456</v>
      </c>
      <c r="D294" s="129" t="s">
        <v>159</v>
      </c>
      <c r="E294" s="130" t="s">
        <v>457</v>
      </c>
      <c r="F294" s="131" t="s">
        <v>458</v>
      </c>
      <c r="G294" s="132" t="s">
        <v>256</v>
      </c>
      <c r="H294" s="133">
        <v>88.2</v>
      </c>
      <c r="I294" s="134"/>
      <c r="J294" s="135">
        <f>ROUND(I294*H294,2)</f>
        <v>0</v>
      </c>
      <c r="K294" s="131" t="s">
        <v>225</v>
      </c>
      <c r="L294" s="30"/>
      <c r="M294" s="136" t="s">
        <v>1</v>
      </c>
      <c r="N294" s="137" t="s">
        <v>41</v>
      </c>
      <c r="P294" s="138">
        <f>O294*H294</f>
        <v>0</v>
      </c>
      <c r="Q294" s="138">
        <v>0</v>
      </c>
      <c r="R294" s="138">
        <f>Q294*H294</f>
        <v>0</v>
      </c>
      <c r="S294" s="138">
        <v>0.26100000000000001</v>
      </c>
      <c r="T294" s="139">
        <f>S294*H294</f>
        <v>23.020200000000003</v>
      </c>
      <c r="AR294" s="140" t="s">
        <v>163</v>
      </c>
      <c r="AT294" s="140" t="s">
        <v>159</v>
      </c>
      <c r="AU294" s="140" t="s">
        <v>84</v>
      </c>
      <c r="AY294" s="15" t="s">
        <v>158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5" t="s">
        <v>80</v>
      </c>
      <c r="BK294" s="141">
        <f>ROUND(I294*H294,2)</f>
        <v>0</v>
      </c>
      <c r="BL294" s="15" t="s">
        <v>163</v>
      </c>
      <c r="BM294" s="140" t="s">
        <v>459</v>
      </c>
    </row>
    <row r="295" spans="2:65" s="11" customFormat="1" ht="22.5">
      <c r="B295" s="142"/>
      <c r="D295" s="143" t="s">
        <v>165</v>
      </c>
      <c r="E295" s="144" t="s">
        <v>1</v>
      </c>
      <c r="F295" s="145" t="s">
        <v>460</v>
      </c>
      <c r="H295" s="146">
        <v>88.2</v>
      </c>
      <c r="I295" s="147"/>
      <c r="L295" s="142"/>
      <c r="M295" s="148"/>
      <c r="T295" s="149"/>
      <c r="AT295" s="144" t="s">
        <v>165</v>
      </c>
      <c r="AU295" s="144" t="s">
        <v>84</v>
      </c>
      <c r="AV295" s="11" t="s">
        <v>84</v>
      </c>
      <c r="AW295" s="11" t="s">
        <v>32</v>
      </c>
      <c r="AX295" s="11" t="s">
        <v>80</v>
      </c>
      <c r="AY295" s="144" t="s">
        <v>158</v>
      </c>
    </row>
    <row r="296" spans="2:65" s="1" customFormat="1" ht="24.2" customHeight="1">
      <c r="B296" s="128"/>
      <c r="C296" s="129" t="s">
        <v>461</v>
      </c>
      <c r="D296" s="129" t="s">
        <v>159</v>
      </c>
      <c r="E296" s="130" t="s">
        <v>462</v>
      </c>
      <c r="F296" s="131" t="s">
        <v>463</v>
      </c>
      <c r="G296" s="132" t="s">
        <v>224</v>
      </c>
      <c r="H296" s="133">
        <v>0.95599999999999996</v>
      </c>
      <c r="I296" s="134"/>
      <c r="J296" s="135">
        <f>ROUND(I296*H296,2)</f>
        <v>0</v>
      </c>
      <c r="K296" s="131" t="s">
        <v>225</v>
      </c>
      <c r="L296" s="30"/>
      <c r="M296" s="136" t="s">
        <v>1</v>
      </c>
      <c r="N296" s="137" t="s">
        <v>41</v>
      </c>
      <c r="P296" s="138">
        <f>O296*H296</f>
        <v>0</v>
      </c>
      <c r="Q296" s="138">
        <v>0</v>
      </c>
      <c r="R296" s="138">
        <f>Q296*H296</f>
        <v>0</v>
      </c>
      <c r="S296" s="138">
        <v>1.8</v>
      </c>
      <c r="T296" s="139">
        <f>S296*H296</f>
        <v>1.7207999999999999</v>
      </c>
      <c r="AR296" s="140" t="s">
        <v>163</v>
      </c>
      <c r="AT296" s="140" t="s">
        <v>159</v>
      </c>
      <c r="AU296" s="140" t="s">
        <v>84</v>
      </c>
      <c r="AY296" s="15" t="s">
        <v>158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5" t="s">
        <v>80</v>
      </c>
      <c r="BK296" s="141">
        <f>ROUND(I296*H296,2)</f>
        <v>0</v>
      </c>
      <c r="BL296" s="15" t="s">
        <v>163</v>
      </c>
      <c r="BM296" s="140" t="s">
        <v>464</v>
      </c>
    </row>
    <row r="297" spans="2:65" s="11" customFormat="1">
      <c r="B297" s="142"/>
      <c r="D297" s="143" t="s">
        <v>165</v>
      </c>
      <c r="E297" s="144" t="s">
        <v>1</v>
      </c>
      <c r="F297" s="145" t="s">
        <v>465</v>
      </c>
      <c r="H297" s="146">
        <v>0.95599999999999996</v>
      </c>
      <c r="I297" s="147"/>
      <c r="L297" s="142"/>
      <c r="M297" s="148"/>
      <c r="T297" s="149"/>
      <c r="AT297" s="144" t="s">
        <v>165</v>
      </c>
      <c r="AU297" s="144" t="s">
        <v>84</v>
      </c>
      <c r="AV297" s="11" t="s">
        <v>84</v>
      </c>
      <c r="AW297" s="11" t="s">
        <v>32</v>
      </c>
      <c r="AX297" s="11" t="s">
        <v>80</v>
      </c>
      <c r="AY297" s="144" t="s">
        <v>158</v>
      </c>
    </row>
    <row r="298" spans="2:65" s="1" customFormat="1" ht="37.9" customHeight="1">
      <c r="B298" s="128"/>
      <c r="C298" s="129" t="s">
        <v>466</v>
      </c>
      <c r="D298" s="129" t="s">
        <v>159</v>
      </c>
      <c r="E298" s="130" t="s">
        <v>467</v>
      </c>
      <c r="F298" s="131" t="s">
        <v>468</v>
      </c>
      <c r="G298" s="132" t="s">
        <v>224</v>
      </c>
      <c r="H298" s="133">
        <v>26.462</v>
      </c>
      <c r="I298" s="134"/>
      <c r="J298" s="135">
        <f>ROUND(I298*H298,2)</f>
        <v>0</v>
      </c>
      <c r="K298" s="131" t="s">
        <v>225</v>
      </c>
      <c r="L298" s="30"/>
      <c r="M298" s="136" t="s">
        <v>1</v>
      </c>
      <c r="N298" s="137" t="s">
        <v>41</v>
      </c>
      <c r="P298" s="138">
        <f>O298*H298</f>
        <v>0</v>
      </c>
      <c r="Q298" s="138">
        <v>0</v>
      </c>
      <c r="R298" s="138">
        <f>Q298*H298</f>
        <v>0</v>
      </c>
      <c r="S298" s="138">
        <v>2.2000000000000002</v>
      </c>
      <c r="T298" s="139">
        <f>S298*H298</f>
        <v>58.216400000000007</v>
      </c>
      <c r="AR298" s="140" t="s">
        <v>163</v>
      </c>
      <c r="AT298" s="140" t="s">
        <v>159</v>
      </c>
      <c r="AU298" s="140" t="s">
        <v>84</v>
      </c>
      <c r="AY298" s="15" t="s">
        <v>158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5" t="s">
        <v>80</v>
      </c>
      <c r="BK298" s="141">
        <f>ROUND(I298*H298,2)</f>
        <v>0</v>
      </c>
      <c r="BL298" s="15" t="s">
        <v>163</v>
      </c>
      <c r="BM298" s="140" t="s">
        <v>469</v>
      </c>
    </row>
    <row r="299" spans="2:65" s="11" customFormat="1" ht="22.5">
      <c r="B299" s="142"/>
      <c r="D299" s="143" t="s">
        <v>165</v>
      </c>
      <c r="E299" s="144" t="s">
        <v>1</v>
      </c>
      <c r="F299" s="145" t="s">
        <v>470</v>
      </c>
      <c r="H299" s="146">
        <v>25.584</v>
      </c>
      <c r="I299" s="147"/>
      <c r="L299" s="142"/>
      <c r="M299" s="148"/>
      <c r="T299" s="149"/>
      <c r="AT299" s="144" t="s">
        <v>165</v>
      </c>
      <c r="AU299" s="144" t="s">
        <v>84</v>
      </c>
      <c r="AV299" s="11" t="s">
        <v>84</v>
      </c>
      <c r="AW299" s="11" t="s">
        <v>32</v>
      </c>
      <c r="AX299" s="11" t="s">
        <v>76</v>
      </c>
      <c r="AY299" s="144" t="s">
        <v>158</v>
      </c>
    </row>
    <row r="300" spans="2:65" s="11" customFormat="1">
      <c r="B300" s="142"/>
      <c r="D300" s="143" t="s">
        <v>165</v>
      </c>
      <c r="E300" s="144" t="s">
        <v>1</v>
      </c>
      <c r="F300" s="145" t="s">
        <v>471</v>
      </c>
      <c r="H300" s="146">
        <v>0.878</v>
      </c>
      <c r="I300" s="147"/>
      <c r="L300" s="142"/>
      <c r="M300" s="148"/>
      <c r="T300" s="149"/>
      <c r="AT300" s="144" t="s">
        <v>165</v>
      </c>
      <c r="AU300" s="144" t="s">
        <v>84</v>
      </c>
      <c r="AV300" s="11" t="s">
        <v>84</v>
      </c>
      <c r="AW300" s="11" t="s">
        <v>32</v>
      </c>
      <c r="AX300" s="11" t="s">
        <v>76</v>
      </c>
      <c r="AY300" s="144" t="s">
        <v>158</v>
      </c>
    </row>
    <row r="301" spans="2:65" s="1" customFormat="1" ht="24.2" customHeight="1">
      <c r="B301" s="128"/>
      <c r="C301" s="129" t="s">
        <v>472</v>
      </c>
      <c r="D301" s="129" t="s">
        <v>159</v>
      </c>
      <c r="E301" s="130" t="s">
        <v>473</v>
      </c>
      <c r="F301" s="131" t="s">
        <v>474</v>
      </c>
      <c r="G301" s="132" t="s">
        <v>256</v>
      </c>
      <c r="H301" s="133">
        <v>3.87</v>
      </c>
      <c r="I301" s="134"/>
      <c r="J301" s="135">
        <f>ROUND(I301*H301,2)</f>
        <v>0</v>
      </c>
      <c r="K301" s="131" t="s">
        <v>225</v>
      </c>
      <c r="L301" s="30"/>
      <c r="M301" s="136" t="s">
        <v>1</v>
      </c>
      <c r="N301" s="137" t="s">
        <v>41</v>
      </c>
      <c r="P301" s="138">
        <f>O301*H301</f>
        <v>0</v>
      </c>
      <c r="Q301" s="138">
        <v>0</v>
      </c>
      <c r="R301" s="138">
        <f>Q301*H301</f>
        <v>0</v>
      </c>
      <c r="S301" s="138">
        <v>5.5E-2</v>
      </c>
      <c r="T301" s="139">
        <f>S301*H301</f>
        <v>0.21285000000000001</v>
      </c>
      <c r="AR301" s="140" t="s">
        <v>163</v>
      </c>
      <c r="AT301" s="140" t="s">
        <v>159</v>
      </c>
      <c r="AU301" s="140" t="s">
        <v>84</v>
      </c>
      <c r="AY301" s="15" t="s">
        <v>158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5" t="s">
        <v>80</v>
      </c>
      <c r="BK301" s="141">
        <f>ROUND(I301*H301,2)</f>
        <v>0</v>
      </c>
      <c r="BL301" s="15" t="s">
        <v>163</v>
      </c>
      <c r="BM301" s="140" t="s">
        <v>475</v>
      </c>
    </row>
    <row r="302" spans="2:65" s="11" customFormat="1">
      <c r="B302" s="142"/>
      <c r="D302" s="143" t="s">
        <v>165</v>
      </c>
      <c r="E302" s="144" t="s">
        <v>1</v>
      </c>
      <c r="F302" s="145" t="s">
        <v>476</v>
      </c>
      <c r="H302" s="146">
        <v>3.87</v>
      </c>
      <c r="I302" s="147"/>
      <c r="L302" s="142"/>
      <c r="M302" s="148"/>
      <c r="T302" s="149"/>
      <c r="AT302" s="144" t="s">
        <v>165</v>
      </c>
      <c r="AU302" s="144" t="s">
        <v>84</v>
      </c>
      <c r="AV302" s="11" t="s">
        <v>84</v>
      </c>
      <c r="AW302" s="11" t="s">
        <v>32</v>
      </c>
      <c r="AX302" s="11" t="s">
        <v>80</v>
      </c>
      <c r="AY302" s="144" t="s">
        <v>158</v>
      </c>
    </row>
    <row r="303" spans="2:65" s="1" customFormat="1" ht="24.2" customHeight="1">
      <c r="B303" s="128"/>
      <c r="C303" s="129" t="s">
        <v>477</v>
      </c>
      <c r="D303" s="129" t="s">
        <v>159</v>
      </c>
      <c r="E303" s="130" t="s">
        <v>478</v>
      </c>
      <c r="F303" s="131" t="s">
        <v>479</v>
      </c>
      <c r="G303" s="132" t="s">
        <v>256</v>
      </c>
      <c r="H303" s="133">
        <v>3.2</v>
      </c>
      <c r="I303" s="134"/>
      <c r="J303" s="135">
        <f>ROUND(I303*H303,2)</f>
        <v>0</v>
      </c>
      <c r="K303" s="131" t="s">
        <v>225</v>
      </c>
      <c r="L303" s="30"/>
      <c r="M303" s="136" t="s">
        <v>1</v>
      </c>
      <c r="N303" s="137" t="s">
        <v>41</v>
      </c>
      <c r="P303" s="138">
        <f>O303*H303</f>
        <v>0</v>
      </c>
      <c r="Q303" s="138">
        <v>0</v>
      </c>
      <c r="R303" s="138">
        <f>Q303*H303</f>
        <v>0</v>
      </c>
      <c r="S303" s="138">
        <v>6.5000000000000002E-2</v>
      </c>
      <c r="T303" s="139">
        <f>S303*H303</f>
        <v>0.20800000000000002</v>
      </c>
      <c r="AR303" s="140" t="s">
        <v>163</v>
      </c>
      <c r="AT303" s="140" t="s">
        <v>159</v>
      </c>
      <c r="AU303" s="140" t="s">
        <v>84</v>
      </c>
      <c r="AY303" s="15" t="s">
        <v>158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5" t="s">
        <v>80</v>
      </c>
      <c r="BK303" s="141">
        <f>ROUND(I303*H303,2)</f>
        <v>0</v>
      </c>
      <c r="BL303" s="15" t="s">
        <v>163</v>
      </c>
      <c r="BM303" s="140" t="s">
        <v>480</v>
      </c>
    </row>
    <row r="304" spans="2:65" s="11" customFormat="1">
      <c r="B304" s="142"/>
      <c r="D304" s="143" t="s">
        <v>165</v>
      </c>
      <c r="E304" s="144" t="s">
        <v>1</v>
      </c>
      <c r="F304" s="145" t="s">
        <v>481</v>
      </c>
      <c r="H304" s="146">
        <v>3.2</v>
      </c>
      <c r="I304" s="147"/>
      <c r="L304" s="142"/>
      <c r="M304" s="148"/>
      <c r="T304" s="149"/>
      <c r="AT304" s="144" t="s">
        <v>165</v>
      </c>
      <c r="AU304" s="144" t="s">
        <v>84</v>
      </c>
      <c r="AV304" s="11" t="s">
        <v>84</v>
      </c>
      <c r="AW304" s="11" t="s">
        <v>32</v>
      </c>
      <c r="AX304" s="11" t="s">
        <v>80</v>
      </c>
      <c r="AY304" s="144" t="s">
        <v>158</v>
      </c>
    </row>
    <row r="305" spans="2:65" s="1" customFormat="1" ht="21.75" customHeight="1">
      <c r="B305" s="128"/>
      <c r="C305" s="129" t="s">
        <v>482</v>
      </c>
      <c r="D305" s="129" t="s">
        <v>159</v>
      </c>
      <c r="E305" s="130" t="s">
        <v>483</v>
      </c>
      <c r="F305" s="131" t="s">
        <v>484</v>
      </c>
      <c r="G305" s="132" t="s">
        <v>256</v>
      </c>
      <c r="H305" s="133">
        <v>12.8</v>
      </c>
      <c r="I305" s="134"/>
      <c r="J305" s="135">
        <f>ROUND(I305*H305,2)</f>
        <v>0</v>
      </c>
      <c r="K305" s="131" t="s">
        <v>225</v>
      </c>
      <c r="L305" s="30"/>
      <c r="M305" s="136" t="s">
        <v>1</v>
      </c>
      <c r="N305" s="137" t="s">
        <v>41</v>
      </c>
      <c r="P305" s="138">
        <f>O305*H305</f>
        <v>0</v>
      </c>
      <c r="Q305" s="138">
        <v>0</v>
      </c>
      <c r="R305" s="138">
        <f>Q305*H305</f>
        <v>0</v>
      </c>
      <c r="S305" s="138">
        <v>7.5999999999999998E-2</v>
      </c>
      <c r="T305" s="139">
        <f>S305*H305</f>
        <v>0.9728</v>
      </c>
      <c r="AR305" s="140" t="s">
        <v>163</v>
      </c>
      <c r="AT305" s="140" t="s">
        <v>159</v>
      </c>
      <c r="AU305" s="140" t="s">
        <v>84</v>
      </c>
      <c r="AY305" s="15" t="s">
        <v>158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5" t="s">
        <v>80</v>
      </c>
      <c r="BK305" s="141">
        <f>ROUND(I305*H305,2)</f>
        <v>0</v>
      </c>
      <c r="BL305" s="15" t="s">
        <v>163</v>
      </c>
      <c r="BM305" s="140" t="s">
        <v>485</v>
      </c>
    </row>
    <row r="306" spans="2:65" s="11" customFormat="1">
      <c r="B306" s="142"/>
      <c r="D306" s="143" t="s">
        <v>165</v>
      </c>
      <c r="E306" s="144" t="s">
        <v>1</v>
      </c>
      <c r="F306" s="145" t="s">
        <v>486</v>
      </c>
      <c r="H306" s="146">
        <v>12.8</v>
      </c>
      <c r="I306" s="147"/>
      <c r="L306" s="142"/>
      <c r="M306" s="148"/>
      <c r="T306" s="149"/>
      <c r="AT306" s="144" t="s">
        <v>165</v>
      </c>
      <c r="AU306" s="144" t="s">
        <v>84</v>
      </c>
      <c r="AV306" s="11" t="s">
        <v>84</v>
      </c>
      <c r="AW306" s="11" t="s">
        <v>32</v>
      </c>
      <c r="AX306" s="11" t="s">
        <v>80</v>
      </c>
      <c r="AY306" s="144" t="s">
        <v>158</v>
      </c>
    </row>
    <row r="307" spans="2:65" s="1" customFormat="1" ht="24.2" customHeight="1">
      <c r="B307" s="128"/>
      <c r="C307" s="129" t="s">
        <v>118</v>
      </c>
      <c r="D307" s="129" t="s">
        <v>159</v>
      </c>
      <c r="E307" s="130" t="s">
        <v>487</v>
      </c>
      <c r="F307" s="131" t="s">
        <v>488</v>
      </c>
      <c r="G307" s="132" t="s">
        <v>224</v>
      </c>
      <c r="H307" s="133">
        <v>2.1840000000000002</v>
      </c>
      <c r="I307" s="134"/>
      <c r="J307" s="135">
        <f>ROUND(I307*H307,2)</f>
        <v>0</v>
      </c>
      <c r="K307" s="131" t="s">
        <v>225</v>
      </c>
      <c r="L307" s="30"/>
      <c r="M307" s="136" t="s">
        <v>1</v>
      </c>
      <c r="N307" s="137" t="s">
        <v>41</v>
      </c>
      <c r="P307" s="138">
        <f>O307*H307</f>
        <v>0</v>
      </c>
      <c r="Q307" s="138">
        <v>0</v>
      </c>
      <c r="R307" s="138">
        <f>Q307*H307</f>
        <v>0</v>
      </c>
      <c r="S307" s="138">
        <v>1.8</v>
      </c>
      <c r="T307" s="139">
        <f>S307*H307</f>
        <v>3.9312000000000005</v>
      </c>
      <c r="AR307" s="140" t="s">
        <v>163</v>
      </c>
      <c r="AT307" s="140" t="s">
        <v>159</v>
      </c>
      <c r="AU307" s="140" t="s">
        <v>84</v>
      </c>
      <c r="AY307" s="15" t="s">
        <v>158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5" t="s">
        <v>80</v>
      </c>
      <c r="BK307" s="141">
        <f>ROUND(I307*H307,2)</f>
        <v>0</v>
      </c>
      <c r="BL307" s="15" t="s">
        <v>163</v>
      </c>
      <c r="BM307" s="140" t="s">
        <v>489</v>
      </c>
    </row>
    <row r="308" spans="2:65" s="11" customFormat="1">
      <c r="B308" s="142"/>
      <c r="D308" s="143" t="s">
        <v>165</v>
      </c>
      <c r="E308" s="144" t="s">
        <v>1</v>
      </c>
      <c r="F308" s="145" t="s">
        <v>490</v>
      </c>
      <c r="H308" s="146">
        <v>2.1840000000000002</v>
      </c>
      <c r="I308" s="147"/>
      <c r="L308" s="142"/>
      <c r="M308" s="148"/>
      <c r="T308" s="149"/>
      <c r="AT308" s="144" t="s">
        <v>165</v>
      </c>
      <c r="AU308" s="144" t="s">
        <v>84</v>
      </c>
      <c r="AV308" s="11" t="s">
        <v>84</v>
      </c>
      <c r="AW308" s="11" t="s">
        <v>32</v>
      </c>
      <c r="AX308" s="11" t="s">
        <v>80</v>
      </c>
      <c r="AY308" s="144" t="s">
        <v>158</v>
      </c>
    </row>
    <row r="309" spans="2:65" s="1" customFormat="1" ht="24.2" customHeight="1">
      <c r="B309" s="128"/>
      <c r="C309" s="129" t="s">
        <v>491</v>
      </c>
      <c r="D309" s="129" t="s">
        <v>159</v>
      </c>
      <c r="E309" s="130" t="s">
        <v>492</v>
      </c>
      <c r="F309" s="131" t="s">
        <v>493</v>
      </c>
      <c r="G309" s="132" t="s">
        <v>352</v>
      </c>
      <c r="H309" s="133">
        <v>4.5</v>
      </c>
      <c r="I309" s="134"/>
      <c r="J309" s="135">
        <f>ROUND(I309*H309,2)</f>
        <v>0</v>
      </c>
      <c r="K309" s="131" t="s">
        <v>225</v>
      </c>
      <c r="L309" s="30"/>
      <c r="M309" s="136" t="s">
        <v>1</v>
      </c>
      <c r="N309" s="137" t="s">
        <v>41</v>
      </c>
      <c r="P309" s="138">
        <f>O309*H309</f>
        <v>0</v>
      </c>
      <c r="Q309" s="138">
        <v>0</v>
      </c>
      <c r="R309" s="138">
        <f>Q309*H309</f>
        <v>0</v>
      </c>
      <c r="S309" s="138">
        <v>4.2000000000000003E-2</v>
      </c>
      <c r="T309" s="139">
        <f>S309*H309</f>
        <v>0.189</v>
      </c>
      <c r="AR309" s="140" t="s">
        <v>163</v>
      </c>
      <c r="AT309" s="140" t="s">
        <v>159</v>
      </c>
      <c r="AU309" s="140" t="s">
        <v>84</v>
      </c>
      <c r="AY309" s="15" t="s">
        <v>158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5" t="s">
        <v>80</v>
      </c>
      <c r="BK309" s="141">
        <f>ROUND(I309*H309,2)</f>
        <v>0</v>
      </c>
      <c r="BL309" s="15" t="s">
        <v>163</v>
      </c>
      <c r="BM309" s="140" t="s">
        <v>494</v>
      </c>
    </row>
    <row r="310" spans="2:65" s="11" customFormat="1">
      <c r="B310" s="142"/>
      <c r="D310" s="143" t="s">
        <v>165</v>
      </c>
      <c r="E310" s="144" t="s">
        <v>1</v>
      </c>
      <c r="F310" s="145" t="s">
        <v>495</v>
      </c>
      <c r="H310" s="146">
        <v>4.5</v>
      </c>
      <c r="I310" s="147"/>
      <c r="L310" s="142"/>
      <c r="M310" s="148"/>
      <c r="T310" s="149"/>
      <c r="AT310" s="144" t="s">
        <v>165</v>
      </c>
      <c r="AU310" s="144" t="s">
        <v>84</v>
      </c>
      <c r="AV310" s="11" t="s">
        <v>84</v>
      </c>
      <c r="AW310" s="11" t="s">
        <v>32</v>
      </c>
      <c r="AX310" s="11" t="s">
        <v>80</v>
      </c>
      <c r="AY310" s="144" t="s">
        <v>158</v>
      </c>
    </row>
    <row r="311" spans="2:65" s="1" customFormat="1" ht="37.9" customHeight="1">
      <c r="B311" s="128"/>
      <c r="C311" s="129" t="s">
        <v>496</v>
      </c>
      <c r="D311" s="129" t="s">
        <v>159</v>
      </c>
      <c r="E311" s="130" t="s">
        <v>497</v>
      </c>
      <c r="F311" s="131" t="s">
        <v>498</v>
      </c>
      <c r="G311" s="132" t="s">
        <v>256</v>
      </c>
      <c r="H311" s="133">
        <v>131.83600000000001</v>
      </c>
      <c r="I311" s="134"/>
      <c r="J311" s="135">
        <f>ROUND(I311*H311,2)</f>
        <v>0</v>
      </c>
      <c r="K311" s="131" t="s">
        <v>225</v>
      </c>
      <c r="L311" s="30"/>
      <c r="M311" s="136" t="s">
        <v>1</v>
      </c>
      <c r="N311" s="137" t="s">
        <v>41</v>
      </c>
      <c r="P311" s="138">
        <f>O311*H311</f>
        <v>0</v>
      </c>
      <c r="Q311" s="138">
        <v>0</v>
      </c>
      <c r="R311" s="138">
        <f>Q311*H311</f>
        <v>0</v>
      </c>
      <c r="S311" s="138">
        <v>4.5999999999999999E-2</v>
      </c>
      <c r="T311" s="139">
        <f>S311*H311</f>
        <v>6.0644560000000007</v>
      </c>
      <c r="AR311" s="140" t="s">
        <v>163</v>
      </c>
      <c r="AT311" s="140" t="s">
        <v>159</v>
      </c>
      <c r="AU311" s="140" t="s">
        <v>84</v>
      </c>
      <c r="AY311" s="15" t="s">
        <v>158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5" t="s">
        <v>80</v>
      </c>
      <c r="BK311" s="141">
        <f>ROUND(I311*H311,2)</f>
        <v>0</v>
      </c>
      <c r="BL311" s="15" t="s">
        <v>163</v>
      </c>
      <c r="BM311" s="140" t="s">
        <v>499</v>
      </c>
    </row>
    <row r="312" spans="2:65" s="11" customFormat="1">
      <c r="B312" s="142"/>
      <c r="D312" s="143" t="s">
        <v>165</v>
      </c>
      <c r="E312" s="144" t="s">
        <v>1</v>
      </c>
      <c r="F312" s="145" t="s">
        <v>381</v>
      </c>
      <c r="H312" s="146">
        <v>27.047999999999998</v>
      </c>
      <c r="I312" s="147"/>
      <c r="L312" s="142"/>
      <c r="M312" s="148"/>
      <c r="T312" s="149"/>
      <c r="AT312" s="144" t="s">
        <v>165</v>
      </c>
      <c r="AU312" s="144" t="s">
        <v>84</v>
      </c>
      <c r="AV312" s="11" t="s">
        <v>84</v>
      </c>
      <c r="AW312" s="11" t="s">
        <v>32</v>
      </c>
      <c r="AX312" s="11" t="s">
        <v>76</v>
      </c>
      <c r="AY312" s="144" t="s">
        <v>158</v>
      </c>
    </row>
    <row r="313" spans="2:65" s="11" customFormat="1">
      <c r="B313" s="142"/>
      <c r="D313" s="143" t="s">
        <v>165</v>
      </c>
      <c r="E313" s="144" t="s">
        <v>1</v>
      </c>
      <c r="F313" s="145" t="s">
        <v>382</v>
      </c>
      <c r="H313" s="146">
        <v>104.788</v>
      </c>
      <c r="I313" s="147"/>
      <c r="L313" s="142"/>
      <c r="M313" s="148"/>
      <c r="T313" s="149"/>
      <c r="AT313" s="144" t="s">
        <v>165</v>
      </c>
      <c r="AU313" s="144" t="s">
        <v>84</v>
      </c>
      <c r="AV313" s="11" t="s">
        <v>84</v>
      </c>
      <c r="AW313" s="11" t="s">
        <v>32</v>
      </c>
      <c r="AX313" s="11" t="s">
        <v>76</v>
      </c>
      <c r="AY313" s="144" t="s">
        <v>158</v>
      </c>
    </row>
    <row r="314" spans="2:65" s="10" customFormat="1" ht="22.9" customHeight="1">
      <c r="B314" s="118"/>
      <c r="D314" s="119" t="s">
        <v>75</v>
      </c>
      <c r="E314" s="164" t="s">
        <v>500</v>
      </c>
      <c r="F314" s="164" t="s">
        <v>501</v>
      </c>
      <c r="I314" s="121"/>
      <c r="J314" s="165">
        <f>BK314</f>
        <v>0</v>
      </c>
      <c r="L314" s="118"/>
      <c r="M314" s="123"/>
      <c r="P314" s="124">
        <f>SUM(P315:P319)</f>
        <v>0</v>
      </c>
      <c r="R314" s="124">
        <f>SUM(R315:R319)</f>
        <v>0</v>
      </c>
      <c r="T314" s="125">
        <f>SUM(T315:T319)</f>
        <v>0</v>
      </c>
      <c r="AR314" s="119" t="s">
        <v>80</v>
      </c>
      <c r="AT314" s="126" t="s">
        <v>75</v>
      </c>
      <c r="AU314" s="126" t="s">
        <v>80</v>
      </c>
      <c r="AY314" s="119" t="s">
        <v>158</v>
      </c>
      <c r="BK314" s="127">
        <f>SUM(BK315:BK319)</f>
        <v>0</v>
      </c>
    </row>
    <row r="315" spans="2:65" s="1" customFormat="1" ht="33" customHeight="1">
      <c r="B315" s="128"/>
      <c r="C315" s="129" t="s">
        <v>502</v>
      </c>
      <c r="D315" s="129" t="s">
        <v>159</v>
      </c>
      <c r="E315" s="130" t="s">
        <v>503</v>
      </c>
      <c r="F315" s="131" t="s">
        <v>504</v>
      </c>
      <c r="G315" s="132" t="s">
        <v>248</v>
      </c>
      <c r="H315" s="133">
        <v>97.418000000000006</v>
      </c>
      <c r="I315" s="134"/>
      <c r="J315" s="135">
        <f>ROUND(I315*H315,2)</f>
        <v>0</v>
      </c>
      <c r="K315" s="131" t="s">
        <v>225</v>
      </c>
      <c r="L315" s="30"/>
      <c r="M315" s="136" t="s">
        <v>1</v>
      </c>
      <c r="N315" s="137" t="s">
        <v>41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9">
        <f>S315*H315</f>
        <v>0</v>
      </c>
      <c r="AR315" s="140" t="s">
        <v>163</v>
      </c>
      <c r="AT315" s="140" t="s">
        <v>159</v>
      </c>
      <c r="AU315" s="140" t="s">
        <v>84</v>
      </c>
      <c r="AY315" s="15" t="s">
        <v>158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5" t="s">
        <v>80</v>
      </c>
      <c r="BK315" s="141">
        <f>ROUND(I315*H315,2)</f>
        <v>0</v>
      </c>
      <c r="BL315" s="15" t="s">
        <v>163</v>
      </c>
      <c r="BM315" s="140" t="s">
        <v>505</v>
      </c>
    </row>
    <row r="316" spans="2:65" s="1" customFormat="1" ht="24.2" customHeight="1">
      <c r="B316" s="128"/>
      <c r="C316" s="129" t="s">
        <v>506</v>
      </c>
      <c r="D316" s="129" t="s">
        <v>159</v>
      </c>
      <c r="E316" s="130" t="s">
        <v>507</v>
      </c>
      <c r="F316" s="131" t="s">
        <v>508</v>
      </c>
      <c r="G316" s="132" t="s">
        <v>248</v>
      </c>
      <c r="H316" s="133">
        <v>97.418000000000006</v>
      </c>
      <c r="I316" s="134"/>
      <c r="J316" s="135">
        <f>ROUND(I316*H316,2)</f>
        <v>0</v>
      </c>
      <c r="K316" s="131" t="s">
        <v>225</v>
      </c>
      <c r="L316" s="30"/>
      <c r="M316" s="136" t="s">
        <v>1</v>
      </c>
      <c r="N316" s="137" t="s">
        <v>41</v>
      </c>
      <c r="P316" s="138">
        <f>O316*H316</f>
        <v>0</v>
      </c>
      <c r="Q316" s="138">
        <v>0</v>
      </c>
      <c r="R316" s="138">
        <f>Q316*H316</f>
        <v>0</v>
      </c>
      <c r="S316" s="138">
        <v>0</v>
      </c>
      <c r="T316" s="139">
        <f>S316*H316</f>
        <v>0</v>
      </c>
      <c r="AR316" s="140" t="s">
        <v>163</v>
      </c>
      <c r="AT316" s="140" t="s">
        <v>159</v>
      </c>
      <c r="AU316" s="140" t="s">
        <v>84</v>
      </c>
      <c r="AY316" s="15" t="s">
        <v>158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5" t="s">
        <v>80</v>
      </c>
      <c r="BK316" s="141">
        <f>ROUND(I316*H316,2)</f>
        <v>0</v>
      </c>
      <c r="BL316" s="15" t="s">
        <v>163</v>
      </c>
      <c r="BM316" s="140" t="s">
        <v>509</v>
      </c>
    </row>
    <row r="317" spans="2:65" s="1" customFormat="1" ht="24.2" customHeight="1">
      <c r="B317" s="128"/>
      <c r="C317" s="129" t="s">
        <v>510</v>
      </c>
      <c r="D317" s="129" t="s">
        <v>159</v>
      </c>
      <c r="E317" s="130" t="s">
        <v>511</v>
      </c>
      <c r="F317" s="131" t="s">
        <v>512</v>
      </c>
      <c r="G317" s="132" t="s">
        <v>248</v>
      </c>
      <c r="H317" s="133">
        <v>876.76199999999994</v>
      </c>
      <c r="I317" s="134"/>
      <c r="J317" s="135">
        <f>ROUND(I317*H317,2)</f>
        <v>0</v>
      </c>
      <c r="K317" s="131" t="s">
        <v>225</v>
      </c>
      <c r="L317" s="30"/>
      <c r="M317" s="136" t="s">
        <v>1</v>
      </c>
      <c r="N317" s="137" t="s">
        <v>41</v>
      </c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AR317" s="140" t="s">
        <v>163</v>
      </c>
      <c r="AT317" s="140" t="s">
        <v>159</v>
      </c>
      <c r="AU317" s="140" t="s">
        <v>84</v>
      </c>
      <c r="AY317" s="15" t="s">
        <v>158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5" t="s">
        <v>80</v>
      </c>
      <c r="BK317" s="141">
        <f>ROUND(I317*H317,2)</f>
        <v>0</v>
      </c>
      <c r="BL317" s="15" t="s">
        <v>163</v>
      </c>
      <c r="BM317" s="140" t="s">
        <v>513</v>
      </c>
    </row>
    <row r="318" spans="2:65" s="11" customFormat="1">
      <c r="B318" s="142"/>
      <c r="D318" s="143" t="s">
        <v>165</v>
      </c>
      <c r="F318" s="145" t="s">
        <v>514</v>
      </c>
      <c r="H318" s="146">
        <v>876.76199999999994</v>
      </c>
      <c r="I318" s="147"/>
      <c r="L318" s="142"/>
      <c r="M318" s="148"/>
      <c r="T318" s="149"/>
      <c r="AT318" s="144" t="s">
        <v>165</v>
      </c>
      <c r="AU318" s="144" t="s">
        <v>84</v>
      </c>
      <c r="AV318" s="11" t="s">
        <v>84</v>
      </c>
      <c r="AW318" s="11" t="s">
        <v>3</v>
      </c>
      <c r="AX318" s="11" t="s">
        <v>80</v>
      </c>
      <c r="AY318" s="144" t="s">
        <v>158</v>
      </c>
    </row>
    <row r="319" spans="2:65" s="1" customFormat="1" ht="44.25" customHeight="1">
      <c r="B319" s="128"/>
      <c r="C319" s="129" t="s">
        <v>515</v>
      </c>
      <c r="D319" s="129" t="s">
        <v>159</v>
      </c>
      <c r="E319" s="130" t="s">
        <v>516</v>
      </c>
      <c r="F319" s="131" t="s">
        <v>517</v>
      </c>
      <c r="G319" s="132" t="s">
        <v>248</v>
      </c>
      <c r="H319" s="133">
        <v>97.418000000000006</v>
      </c>
      <c r="I319" s="134"/>
      <c r="J319" s="135">
        <f>ROUND(I319*H319,2)</f>
        <v>0</v>
      </c>
      <c r="K319" s="131" t="s">
        <v>225</v>
      </c>
      <c r="L319" s="30"/>
      <c r="M319" s="136" t="s">
        <v>1</v>
      </c>
      <c r="N319" s="137" t="s">
        <v>41</v>
      </c>
      <c r="P319" s="138">
        <f>O319*H319</f>
        <v>0</v>
      </c>
      <c r="Q319" s="138">
        <v>0</v>
      </c>
      <c r="R319" s="138">
        <f>Q319*H319</f>
        <v>0</v>
      </c>
      <c r="S319" s="138">
        <v>0</v>
      </c>
      <c r="T319" s="139">
        <f>S319*H319</f>
        <v>0</v>
      </c>
      <c r="AR319" s="140" t="s">
        <v>163</v>
      </c>
      <c r="AT319" s="140" t="s">
        <v>159</v>
      </c>
      <c r="AU319" s="140" t="s">
        <v>84</v>
      </c>
      <c r="AY319" s="15" t="s">
        <v>158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5" t="s">
        <v>80</v>
      </c>
      <c r="BK319" s="141">
        <f>ROUND(I319*H319,2)</f>
        <v>0</v>
      </c>
      <c r="BL319" s="15" t="s">
        <v>163</v>
      </c>
      <c r="BM319" s="140" t="s">
        <v>518</v>
      </c>
    </row>
    <row r="320" spans="2:65" s="10" customFormat="1" ht="22.9" customHeight="1">
      <c r="B320" s="118"/>
      <c r="D320" s="119" t="s">
        <v>75</v>
      </c>
      <c r="E320" s="164" t="s">
        <v>519</v>
      </c>
      <c r="F320" s="164" t="s">
        <v>520</v>
      </c>
      <c r="I320" s="121"/>
      <c r="J320" s="165">
        <f>BK320</f>
        <v>0</v>
      </c>
      <c r="L320" s="118"/>
      <c r="M320" s="123"/>
      <c r="P320" s="124">
        <f>P321</f>
        <v>0</v>
      </c>
      <c r="R320" s="124">
        <f>R321</f>
        <v>0</v>
      </c>
      <c r="T320" s="125">
        <f>T321</f>
        <v>0</v>
      </c>
      <c r="AR320" s="119" t="s">
        <v>80</v>
      </c>
      <c r="AT320" s="126" t="s">
        <v>75</v>
      </c>
      <c r="AU320" s="126" t="s">
        <v>80</v>
      </c>
      <c r="AY320" s="119" t="s">
        <v>158</v>
      </c>
      <c r="BK320" s="127">
        <f>BK321</f>
        <v>0</v>
      </c>
    </row>
    <row r="321" spans="2:65" s="1" customFormat="1" ht="24.2" customHeight="1">
      <c r="B321" s="128"/>
      <c r="C321" s="129" t="s">
        <v>521</v>
      </c>
      <c r="D321" s="129" t="s">
        <v>159</v>
      </c>
      <c r="E321" s="130" t="s">
        <v>522</v>
      </c>
      <c r="F321" s="131" t="s">
        <v>523</v>
      </c>
      <c r="G321" s="132" t="s">
        <v>248</v>
      </c>
      <c r="H321" s="133">
        <v>154.779</v>
      </c>
      <c r="I321" s="134"/>
      <c r="J321" s="135">
        <f>ROUND(I321*H321,2)</f>
        <v>0</v>
      </c>
      <c r="K321" s="131" t="s">
        <v>524</v>
      </c>
      <c r="L321" s="30"/>
      <c r="M321" s="136" t="s">
        <v>1</v>
      </c>
      <c r="N321" s="137" t="s">
        <v>41</v>
      </c>
      <c r="P321" s="138">
        <f>O321*H321</f>
        <v>0</v>
      </c>
      <c r="Q321" s="138">
        <v>0</v>
      </c>
      <c r="R321" s="138">
        <f>Q321*H321</f>
        <v>0</v>
      </c>
      <c r="S321" s="138">
        <v>0</v>
      </c>
      <c r="T321" s="139">
        <f>S321*H321</f>
        <v>0</v>
      </c>
      <c r="AR321" s="140" t="s">
        <v>163</v>
      </c>
      <c r="AT321" s="140" t="s">
        <v>159</v>
      </c>
      <c r="AU321" s="140" t="s">
        <v>84</v>
      </c>
      <c r="AY321" s="15" t="s">
        <v>158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5" t="s">
        <v>80</v>
      </c>
      <c r="BK321" s="141">
        <f>ROUND(I321*H321,2)</f>
        <v>0</v>
      </c>
      <c r="BL321" s="15" t="s">
        <v>163</v>
      </c>
      <c r="BM321" s="140" t="s">
        <v>525</v>
      </c>
    </row>
    <row r="322" spans="2:65" s="10" customFormat="1" ht="25.9" customHeight="1">
      <c r="B322" s="118"/>
      <c r="D322" s="119" t="s">
        <v>75</v>
      </c>
      <c r="E322" s="120" t="s">
        <v>526</v>
      </c>
      <c r="F322" s="120" t="s">
        <v>527</v>
      </c>
      <c r="I322" s="121"/>
      <c r="J322" s="122">
        <f>BK322</f>
        <v>0</v>
      </c>
      <c r="L322" s="118"/>
      <c r="M322" s="123"/>
      <c r="P322" s="124">
        <f>P323+P335+P344+P359+P366+P373+P413+P466+P474</f>
        <v>0</v>
      </c>
      <c r="R322" s="124">
        <f>R323+R335+R344+R359+R366+R373+R413+R466+R474</f>
        <v>11.14770676</v>
      </c>
      <c r="T322" s="125">
        <f>T323+T335+T344+T359+T366+T373+T413+T466+T474</f>
        <v>0</v>
      </c>
      <c r="AR322" s="119" t="s">
        <v>84</v>
      </c>
      <c r="AT322" s="126" t="s">
        <v>75</v>
      </c>
      <c r="AU322" s="126" t="s">
        <v>76</v>
      </c>
      <c r="AY322" s="119" t="s">
        <v>158</v>
      </c>
      <c r="BK322" s="127">
        <f>BK323+BK335+BK344+BK359+BK366+BK373+BK413+BK466+BK474</f>
        <v>0</v>
      </c>
    </row>
    <row r="323" spans="2:65" s="10" customFormat="1" ht="22.9" customHeight="1">
      <c r="B323" s="118"/>
      <c r="D323" s="119" t="s">
        <v>75</v>
      </c>
      <c r="E323" s="164" t="s">
        <v>528</v>
      </c>
      <c r="F323" s="164" t="s">
        <v>529</v>
      </c>
      <c r="I323" s="121"/>
      <c r="J323" s="165">
        <f>BK323</f>
        <v>0</v>
      </c>
      <c r="L323" s="118"/>
      <c r="M323" s="123"/>
      <c r="P323" s="124">
        <f>SUM(P324:P334)</f>
        <v>0</v>
      </c>
      <c r="R323" s="124">
        <f>SUM(R324:R334)</f>
        <v>1.0779764999999999</v>
      </c>
      <c r="T323" s="125">
        <f>SUM(T324:T334)</f>
        <v>0</v>
      </c>
      <c r="AR323" s="119" t="s">
        <v>84</v>
      </c>
      <c r="AT323" s="126" t="s">
        <v>75</v>
      </c>
      <c r="AU323" s="126" t="s">
        <v>80</v>
      </c>
      <c r="AY323" s="119" t="s">
        <v>158</v>
      </c>
      <c r="BK323" s="127">
        <f>SUM(BK324:BK334)</f>
        <v>0</v>
      </c>
    </row>
    <row r="324" spans="2:65" s="1" customFormat="1" ht="44.25" customHeight="1">
      <c r="B324" s="128"/>
      <c r="C324" s="129" t="s">
        <v>530</v>
      </c>
      <c r="D324" s="129" t="s">
        <v>159</v>
      </c>
      <c r="E324" s="130" t="s">
        <v>531</v>
      </c>
      <c r="F324" s="131" t="s">
        <v>532</v>
      </c>
      <c r="G324" s="132" t="s">
        <v>256</v>
      </c>
      <c r="H324" s="133">
        <v>131.83600000000001</v>
      </c>
      <c r="I324" s="134"/>
      <c r="J324" s="135">
        <f>ROUND(I324*H324,2)</f>
        <v>0</v>
      </c>
      <c r="K324" s="131" t="s">
        <v>1</v>
      </c>
      <c r="L324" s="30"/>
      <c r="M324" s="136" t="s">
        <v>1</v>
      </c>
      <c r="N324" s="137" t="s">
        <v>41</v>
      </c>
      <c r="P324" s="138">
        <f>O324*H324</f>
        <v>0</v>
      </c>
      <c r="Q324" s="138">
        <v>3.5000000000000001E-3</v>
      </c>
      <c r="R324" s="138">
        <f>Q324*H324</f>
        <v>0.46142600000000006</v>
      </c>
      <c r="S324" s="138">
        <v>0</v>
      </c>
      <c r="T324" s="139">
        <f>S324*H324</f>
        <v>0</v>
      </c>
      <c r="AR324" s="140" t="s">
        <v>294</v>
      </c>
      <c r="AT324" s="140" t="s">
        <v>159</v>
      </c>
      <c r="AU324" s="140" t="s">
        <v>84</v>
      </c>
      <c r="AY324" s="15" t="s">
        <v>158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5" t="s">
        <v>80</v>
      </c>
      <c r="BK324" s="141">
        <f>ROUND(I324*H324,2)</f>
        <v>0</v>
      </c>
      <c r="BL324" s="15" t="s">
        <v>294</v>
      </c>
      <c r="BM324" s="140" t="s">
        <v>533</v>
      </c>
    </row>
    <row r="325" spans="2:65" s="11" customFormat="1">
      <c r="B325" s="142"/>
      <c r="D325" s="143" t="s">
        <v>165</v>
      </c>
      <c r="E325" s="144" t="s">
        <v>1</v>
      </c>
      <c r="F325" s="145" t="s">
        <v>381</v>
      </c>
      <c r="H325" s="146">
        <v>27.047999999999998</v>
      </c>
      <c r="I325" s="147"/>
      <c r="L325" s="142"/>
      <c r="M325" s="148"/>
      <c r="T325" s="149"/>
      <c r="AT325" s="144" t="s">
        <v>165</v>
      </c>
      <c r="AU325" s="144" t="s">
        <v>84</v>
      </c>
      <c r="AV325" s="11" t="s">
        <v>84</v>
      </c>
      <c r="AW325" s="11" t="s">
        <v>32</v>
      </c>
      <c r="AX325" s="11" t="s">
        <v>76</v>
      </c>
      <c r="AY325" s="144" t="s">
        <v>158</v>
      </c>
    </row>
    <row r="326" spans="2:65" s="11" customFormat="1">
      <c r="B326" s="142"/>
      <c r="D326" s="143" t="s">
        <v>165</v>
      </c>
      <c r="E326" s="144" t="s">
        <v>1</v>
      </c>
      <c r="F326" s="145" t="s">
        <v>382</v>
      </c>
      <c r="H326" s="146">
        <v>104.788</v>
      </c>
      <c r="I326" s="147"/>
      <c r="L326" s="142"/>
      <c r="M326" s="148"/>
      <c r="T326" s="149"/>
      <c r="AT326" s="144" t="s">
        <v>165</v>
      </c>
      <c r="AU326" s="144" t="s">
        <v>84</v>
      </c>
      <c r="AV326" s="11" t="s">
        <v>84</v>
      </c>
      <c r="AW326" s="11" t="s">
        <v>32</v>
      </c>
      <c r="AX326" s="11" t="s">
        <v>76</v>
      </c>
      <c r="AY326" s="144" t="s">
        <v>158</v>
      </c>
    </row>
    <row r="327" spans="2:65" s="1" customFormat="1" ht="37.9" customHeight="1">
      <c r="B327" s="128"/>
      <c r="C327" s="129" t="s">
        <v>534</v>
      </c>
      <c r="D327" s="129" t="s">
        <v>159</v>
      </c>
      <c r="E327" s="130" t="s">
        <v>535</v>
      </c>
      <c r="F327" s="131" t="s">
        <v>536</v>
      </c>
      <c r="G327" s="132" t="s">
        <v>256</v>
      </c>
      <c r="H327" s="133">
        <v>132.30699999999999</v>
      </c>
      <c r="I327" s="134"/>
      <c r="J327" s="135">
        <f>ROUND(I327*H327,2)</f>
        <v>0</v>
      </c>
      <c r="K327" s="131" t="s">
        <v>225</v>
      </c>
      <c r="L327" s="30"/>
      <c r="M327" s="136" t="s">
        <v>1</v>
      </c>
      <c r="N327" s="137" t="s">
        <v>41</v>
      </c>
      <c r="P327" s="138">
        <f>O327*H327</f>
        <v>0</v>
      </c>
      <c r="Q327" s="138">
        <v>4.0000000000000001E-3</v>
      </c>
      <c r="R327" s="138">
        <f>Q327*H327</f>
        <v>0.52922799999999992</v>
      </c>
      <c r="S327" s="138">
        <v>0</v>
      </c>
      <c r="T327" s="139">
        <f>S327*H327</f>
        <v>0</v>
      </c>
      <c r="AR327" s="140" t="s">
        <v>294</v>
      </c>
      <c r="AT327" s="140" t="s">
        <v>159</v>
      </c>
      <c r="AU327" s="140" t="s">
        <v>84</v>
      </c>
      <c r="AY327" s="15" t="s">
        <v>158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5" t="s">
        <v>80</v>
      </c>
      <c r="BK327" s="141">
        <f>ROUND(I327*H327,2)</f>
        <v>0</v>
      </c>
      <c r="BL327" s="15" t="s">
        <v>294</v>
      </c>
      <c r="BM327" s="140" t="s">
        <v>537</v>
      </c>
    </row>
    <row r="328" spans="2:65" s="11" customFormat="1">
      <c r="B328" s="142"/>
      <c r="D328" s="143" t="s">
        <v>165</v>
      </c>
      <c r="E328" s="144" t="s">
        <v>1</v>
      </c>
      <c r="F328" s="145" t="s">
        <v>538</v>
      </c>
      <c r="H328" s="146">
        <v>132.30699999999999</v>
      </c>
      <c r="I328" s="147"/>
      <c r="L328" s="142"/>
      <c r="M328" s="148"/>
      <c r="T328" s="149"/>
      <c r="AT328" s="144" t="s">
        <v>165</v>
      </c>
      <c r="AU328" s="144" t="s">
        <v>84</v>
      </c>
      <c r="AV328" s="11" t="s">
        <v>84</v>
      </c>
      <c r="AW328" s="11" t="s">
        <v>32</v>
      </c>
      <c r="AX328" s="11" t="s">
        <v>80</v>
      </c>
      <c r="AY328" s="144" t="s">
        <v>158</v>
      </c>
    </row>
    <row r="329" spans="2:65" s="1" customFormat="1" ht="24.2" customHeight="1">
      <c r="B329" s="128"/>
      <c r="C329" s="129" t="s">
        <v>121</v>
      </c>
      <c r="D329" s="129" t="s">
        <v>159</v>
      </c>
      <c r="E329" s="130" t="s">
        <v>539</v>
      </c>
      <c r="F329" s="131" t="s">
        <v>540</v>
      </c>
      <c r="G329" s="132" t="s">
        <v>256</v>
      </c>
      <c r="H329" s="133">
        <v>264.61399999999998</v>
      </c>
      <c r="I329" s="134"/>
      <c r="J329" s="135">
        <f>ROUND(I329*H329,2)</f>
        <v>0</v>
      </c>
      <c r="K329" s="131" t="s">
        <v>225</v>
      </c>
      <c r="L329" s="30"/>
      <c r="M329" s="136" t="s">
        <v>1</v>
      </c>
      <c r="N329" s="137" t="s">
        <v>41</v>
      </c>
      <c r="P329" s="138">
        <f>O329*H329</f>
        <v>0</v>
      </c>
      <c r="Q329" s="138">
        <v>0</v>
      </c>
      <c r="R329" s="138">
        <f>Q329*H329</f>
        <v>0</v>
      </c>
      <c r="S329" s="138">
        <v>0</v>
      </c>
      <c r="T329" s="139">
        <f>S329*H329</f>
        <v>0</v>
      </c>
      <c r="AR329" s="140" t="s">
        <v>294</v>
      </c>
      <c r="AT329" s="140" t="s">
        <v>159</v>
      </c>
      <c r="AU329" s="140" t="s">
        <v>84</v>
      </c>
      <c r="AY329" s="15" t="s">
        <v>158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5" t="s">
        <v>80</v>
      </c>
      <c r="BK329" s="141">
        <f>ROUND(I329*H329,2)</f>
        <v>0</v>
      </c>
      <c r="BL329" s="15" t="s">
        <v>294</v>
      </c>
      <c r="BM329" s="140" t="s">
        <v>541</v>
      </c>
    </row>
    <row r="330" spans="2:65" s="11" customFormat="1">
      <c r="B330" s="142"/>
      <c r="D330" s="143" t="s">
        <v>165</v>
      </c>
      <c r="E330" s="144" t="s">
        <v>1</v>
      </c>
      <c r="F330" s="145" t="s">
        <v>542</v>
      </c>
      <c r="H330" s="146">
        <v>132.30699999999999</v>
      </c>
      <c r="I330" s="147"/>
      <c r="L330" s="142"/>
      <c r="M330" s="148"/>
      <c r="T330" s="149"/>
      <c r="AT330" s="144" t="s">
        <v>165</v>
      </c>
      <c r="AU330" s="144" t="s">
        <v>84</v>
      </c>
      <c r="AV330" s="11" t="s">
        <v>84</v>
      </c>
      <c r="AW330" s="11" t="s">
        <v>32</v>
      </c>
      <c r="AX330" s="11" t="s">
        <v>76</v>
      </c>
      <c r="AY330" s="144" t="s">
        <v>158</v>
      </c>
    </row>
    <row r="331" spans="2:65" s="11" customFormat="1">
      <c r="B331" s="142"/>
      <c r="D331" s="143" t="s">
        <v>165</v>
      </c>
      <c r="E331" s="144" t="s">
        <v>1</v>
      </c>
      <c r="F331" s="145" t="s">
        <v>542</v>
      </c>
      <c r="H331" s="146">
        <v>132.30699999999999</v>
      </c>
      <c r="I331" s="147"/>
      <c r="L331" s="142"/>
      <c r="M331" s="148"/>
      <c r="T331" s="149"/>
      <c r="AT331" s="144" t="s">
        <v>165</v>
      </c>
      <c r="AU331" s="144" t="s">
        <v>84</v>
      </c>
      <c r="AV331" s="11" t="s">
        <v>84</v>
      </c>
      <c r="AW331" s="11" t="s">
        <v>32</v>
      </c>
      <c r="AX331" s="11" t="s">
        <v>76</v>
      </c>
      <c r="AY331" s="144" t="s">
        <v>158</v>
      </c>
    </row>
    <row r="332" spans="2:65" s="1" customFormat="1" ht="16.5" customHeight="1">
      <c r="B332" s="128"/>
      <c r="C332" s="166" t="s">
        <v>543</v>
      </c>
      <c r="D332" s="166" t="s">
        <v>544</v>
      </c>
      <c r="E332" s="167" t="s">
        <v>545</v>
      </c>
      <c r="F332" s="168" t="s">
        <v>546</v>
      </c>
      <c r="G332" s="169" t="s">
        <v>256</v>
      </c>
      <c r="H332" s="170">
        <v>291.07499999999999</v>
      </c>
      <c r="I332" s="171"/>
      <c r="J332" s="172">
        <f>ROUND(I332*H332,2)</f>
        <v>0</v>
      </c>
      <c r="K332" s="168" t="s">
        <v>225</v>
      </c>
      <c r="L332" s="173"/>
      <c r="M332" s="174" t="s">
        <v>1</v>
      </c>
      <c r="N332" s="175" t="s">
        <v>41</v>
      </c>
      <c r="P332" s="138">
        <f>O332*H332</f>
        <v>0</v>
      </c>
      <c r="Q332" s="138">
        <v>2.9999999999999997E-4</v>
      </c>
      <c r="R332" s="138">
        <f>Q332*H332</f>
        <v>8.7322499999999983E-2</v>
      </c>
      <c r="S332" s="138">
        <v>0</v>
      </c>
      <c r="T332" s="139">
        <f>S332*H332</f>
        <v>0</v>
      </c>
      <c r="AR332" s="140" t="s">
        <v>377</v>
      </c>
      <c r="AT332" s="140" t="s">
        <v>544</v>
      </c>
      <c r="AU332" s="140" t="s">
        <v>84</v>
      </c>
      <c r="AY332" s="15" t="s">
        <v>158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5" t="s">
        <v>80</v>
      </c>
      <c r="BK332" s="141">
        <f>ROUND(I332*H332,2)</f>
        <v>0</v>
      </c>
      <c r="BL332" s="15" t="s">
        <v>294</v>
      </c>
      <c r="BM332" s="140" t="s">
        <v>547</v>
      </c>
    </row>
    <row r="333" spans="2:65" s="11" customFormat="1">
      <c r="B333" s="142"/>
      <c r="D333" s="143" t="s">
        <v>165</v>
      </c>
      <c r="F333" s="145" t="s">
        <v>548</v>
      </c>
      <c r="H333" s="146">
        <v>291.07499999999999</v>
      </c>
      <c r="I333" s="147"/>
      <c r="L333" s="142"/>
      <c r="M333" s="148"/>
      <c r="T333" s="149"/>
      <c r="AT333" s="144" t="s">
        <v>165</v>
      </c>
      <c r="AU333" s="144" t="s">
        <v>84</v>
      </c>
      <c r="AV333" s="11" t="s">
        <v>84</v>
      </c>
      <c r="AW333" s="11" t="s">
        <v>3</v>
      </c>
      <c r="AX333" s="11" t="s">
        <v>80</v>
      </c>
      <c r="AY333" s="144" t="s">
        <v>158</v>
      </c>
    </row>
    <row r="334" spans="2:65" s="1" customFormat="1" ht="24.2" customHeight="1">
      <c r="B334" s="128"/>
      <c r="C334" s="129" t="s">
        <v>549</v>
      </c>
      <c r="D334" s="129" t="s">
        <v>159</v>
      </c>
      <c r="E334" s="130" t="s">
        <v>550</v>
      </c>
      <c r="F334" s="131" t="s">
        <v>551</v>
      </c>
      <c r="G334" s="132" t="s">
        <v>552</v>
      </c>
      <c r="H334" s="176"/>
      <c r="I334" s="134"/>
      <c r="J334" s="135">
        <f>ROUND(I334*H334,2)</f>
        <v>0</v>
      </c>
      <c r="K334" s="131" t="s">
        <v>225</v>
      </c>
      <c r="L334" s="30"/>
      <c r="M334" s="136" t="s">
        <v>1</v>
      </c>
      <c r="N334" s="137" t="s">
        <v>41</v>
      </c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9">
        <f>S334*H334</f>
        <v>0</v>
      </c>
      <c r="AR334" s="140" t="s">
        <v>294</v>
      </c>
      <c r="AT334" s="140" t="s">
        <v>159</v>
      </c>
      <c r="AU334" s="140" t="s">
        <v>84</v>
      </c>
      <c r="AY334" s="15" t="s">
        <v>158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5" t="s">
        <v>80</v>
      </c>
      <c r="BK334" s="141">
        <f>ROUND(I334*H334,2)</f>
        <v>0</v>
      </c>
      <c r="BL334" s="15" t="s">
        <v>294</v>
      </c>
      <c r="BM334" s="140" t="s">
        <v>553</v>
      </c>
    </row>
    <row r="335" spans="2:65" s="10" customFormat="1" ht="22.9" customHeight="1">
      <c r="B335" s="118"/>
      <c r="D335" s="119" t="s">
        <v>75</v>
      </c>
      <c r="E335" s="164" t="s">
        <v>554</v>
      </c>
      <c r="F335" s="164" t="s">
        <v>555</v>
      </c>
      <c r="I335" s="121"/>
      <c r="J335" s="165">
        <f>BK335</f>
        <v>0</v>
      </c>
      <c r="L335" s="118"/>
      <c r="M335" s="123"/>
      <c r="P335" s="124">
        <f>SUM(P336:P343)</f>
        <v>0</v>
      </c>
      <c r="R335" s="124">
        <f>SUM(R336:R343)</f>
        <v>0.21353759999999997</v>
      </c>
      <c r="T335" s="125">
        <f>SUM(T336:T343)</f>
        <v>0</v>
      </c>
      <c r="AR335" s="119" t="s">
        <v>84</v>
      </c>
      <c r="AT335" s="126" t="s">
        <v>75</v>
      </c>
      <c r="AU335" s="126" t="s">
        <v>80</v>
      </c>
      <c r="AY335" s="119" t="s">
        <v>158</v>
      </c>
      <c r="BK335" s="127">
        <f>SUM(BK336:BK343)</f>
        <v>0</v>
      </c>
    </row>
    <row r="336" spans="2:65" s="1" customFormat="1" ht="24.2" customHeight="1">
      <c r="B336" s="128"/>
      <c r="C336" s="129" t="s">
        <v>556</v>
      </c>
      <c r="D336" s="129" t="s">
        <v>159</v>
      </c>
      <c r="E336" s="130" t="s">
        <v>557</v>
      </c>
      <c r="F336" s="131" t="s">
        <v>558</v>
      </c>
      <c r="G336" s="132" t="s">
        <v>256</v>
      </c>
      <c r="H336" s="133">
        <v>125.61</v>
      </c>
      <c r="I336" s="134"/>
      <c r="J336" s="135">
        <f>ROUND(I336*H336,2)</f>
        <v>0</v>
      </c>
      <c r="K336" s="131" t="s">
        <v>225</v>
      </c>
      <c r="L336" s="30"/>
      <c r="M336" s="136" t="s">
        <v>1</v>
      </c>
      <c r="N336" s="137" t="s">
        <v>41</v>
      </c>
      <c r="P336" s="138">
        <f>O336*H336</f>
        <v>0</v>
      </c>
      <c r="Q336" s="138">
        <v>0</v>
      </c>
      <c r="R336" s="138">
        <f>Q336*H336</f>
        <v>0</v>
      </c>
      <c r="S336" s="138">
        <v>0</v>
      </c>
      <c r="T336" s="139">
        <f>S336*H336</f>
        <v>0</v>
      </c>
      <c r="AR336" s="140" t="s">
        <v>294</v>
      </c>
      <c r="AT336" s="140" t="s">
        <v>159</v>
      </c>
      <c r="AU336" s="140" t="s">
        <v>84</v>
      </c>
      <c r="AY336" s="15" t="s">
        <v>158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5" t="s">
        <v>80</v>
      </c>
      <c r="BK336" s="141">
        <f>ROUND(I336*H336,2)</f>
        <v>0</v>
      </c>
      <c r="BL336" s="15" t="s">
        <v>294</v>
      </c>
      <c r="BM336" s="140" t="s">
        <v>559</v>
      </c>
    </row>
    <row r="337" spans="2:65" s="11" customFormat="1" ht="22.5">
      <c r="B337" s="142"/>
      <c r="D337" s="143" t="s">
        <v>165</v>
      </c>
      <c r="E337" s="144" t="s">
        <v>1</v>
      </c>
      <c r="F337" s="145" t="s">
        <v>560</v>
      </c>
      <c r="H337" s="146">
        <v>125.61</v>
      </c>
      <c r="I337" s="147"/>
      <c r="L337" s="142"/>
      <c r="M337" s="148"/>
      <c r="T337" s="149"/>
      <c r="AT337" s="144" t="s">
        <v>165</v>
      </c>
      <c r="AU337" s="144" t="s">
        <v>84</v>
      </c>
      <c r="AV337" s="11" t="s">
        <v>84</v>
      </c>
      <c r="AW337" s="11" t="s">
        <v>32</v>
      </c>
      <c r="AX337" s="11" t="s">
        <v>80</v>
      </c>
      <c r="AY337" s="144" t="s">
        <v>158</v>
      </c>
    </row>
    <row r="338" spans="2:65" s="1" customFormat="1" ht="24.2" customHeight="1">
      <c r="B338" s="128"/>
      <c r="C338" s="166" t="s">
        <v>561</v>
      </c>
      <c r="D338" s="166" t="s">
        <v>544</v>
      </c>
      <c r="E338" s="167" t="s">
        <v>562</v>
      </c>
      <c r="F338" s="168" t="s">
        <v>563</v>
      </c>
      <c r="G338" s="169" t="s">
        <v>256</v>
      </c>
      <c r="H338" s="170">
        <v>131.89099999999999</v>
      </c>
      <c r="I338" s="171"/>
      <c r="J338" s="172">
        <f>ROUND(I338*H338,2)</f>
        <v>0</v>
      </c>
      <c r="K338" s="168" t="s">
        <v>225</v>
      </c>
      <c r="L338" s="173"/>
      <c r="M338" s="174" t="s">
        <v>1</v>
      </c>
      <c r="N338" s="175" t="s">
        <v>41</v>
      </c>
      <c r="P338" s="138">
        <f>O338*H338</f>
        <v>0</v>
      </c>
      <c r="Q338" s="138">
        <v>1.1999999999999999E-3</v>
      </c>
      <c r="R338" s="138">
        <f>Q338*H338</f>
        <v>0.15826919999999997</v>
      </c>
      <c r="S338" s="138">
        <v>0</v>
      </c>
      <c r="T338" s="139">
        <f>S338*H338</f>
        <v>0</v>
      </c>
      <c r="AR338" s="140" t="s">
        <v>377</v>
      </c>
      <c r="AT338" s="140" t="s">
        <v>544</v>
      </c>
      <c r="AU338" s="140" t="s">
        <v>84</v>
      </c>
      <c r="AY338" s="15" t="s">
        <v>158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5" t="s">
        <v>80</v>
      </c>
      <c r="BK338" s="141">
        <f>ROUND(I338*H338,2)</f>
        <v>0</v>
      </c>
      <c r="BL338" s="15" t="s">
        <v>294</v>
      </c>
      <c r="BM338" s="140" t="s">
        <v>564</v>
      </c>
    </row>
    <row r="339" spans="2:65" s="11" customFormat="1">
      <c r="B339" s="142"/>
      <c r="D339" s="143" t="s">
        <v>165</v>
      </c>
      <c r="F339" s="145" t="s">
        <v>565</v>
      </c>
      <c r="H339" s="146">
        <v>131.89099999999999</v>
      </c>
      <c r="I339" s="147"/>
      <c r="L339" s="142"/>
      <c r="M339" s="148"/>
      <c r="T339" s="149"/>
      <c r="AT339" s="144" t="s">
        <v>165</v>
      </c>
      <c r="AU339" s="144" t="s">
        <v>84</v>
      </c>
      <c r="AV339" s="11" t="s">
        <v>84</v>
      </c>
      <c r="AW339" s="11" t="s">
        <v>3</v>
      </c>
      <c r="AX339" s="11" t="s">
        <v>80</v>
      </c>
      <c r="AY339" s="144" t="s">
        <v>158</v>
      </c>
    </row>
    <row r="340" spans="2:65" s="1" customFormat="1" ht="24.2" customHeight="1">
      <c r="B340" s="128"/>
      <c r="C340" s="129" t="s">
        <v>566</v>
      </c>
      <c r="D340" s="129" t="s">
        <v>159</v>
      </c>
      <c r="E340" s="130" t="s">
        <v>567</v>
      </c>
      <c r="F340" s="131" t="s">
        <v>568</v>
      </c>
      <c r="G340" s="132" t="s">
        <v>256</v>
      </c>
      <c r="H340" s="133">
        <v>125.61</v>
      </c>
      <c r="I340" s="134"/>
      <c r="J340" s="135">
        <f>ROUND(I340*H340,2)</f>
        <v>0</v>
      </c>
      <c r="K340" s="131" t="s">
        <v>225</v>
      </c>
      <c r="L340" s="30"/>
      <c r="M340" s="136" t="s">
        <v>1</v>
      </c>
      <c r="N340" s="137" t="s">
        <v>41</v>
      </c>
      <c r="P340" s="138">
        <f>O340*H340</f>
        <v>0</v>
      </c>
      <c r="Q340" s="138">
        <v>0</v>
      </c>
      <c r="R340" s="138">
        <f>Q340*H340</f>
        <v>0</v>
      </c>
      <c r="S340" s="138">
        <v>0</v>
      </c>
      <c r="T340" s="139">
        <f>S340*H340</f>
        <v>0</v>
      </c>
      <c r="AR340" s="140" t="s">
        <v>294</v>
      </c>
      <c r="AT340" s="140" t="s">
        <v>159</v>
      </c>
      <c r="AU340" s="140" t="s">
        <v>84</v>
      </c>
      <c r="AY340" s="15" t="s">
        <v>158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5" t="s">
        <v>80</v>
      </c>
      <c r="BK340" s="141">
        <f>ROUND(I340*H340,2)</f>
        <v>0</v>
      </c>
      <c r="BL340" s="15" t="s">
        <v>294</v>
      </c>
      <c r="BM340" s="140" t="s">
        <v>569</v>
      </c>
    </row>
    <row r="341" spans="2:65" s="1" customFormat="1" ht="16.5" customHeight="1">
      <c r="B341" s="128"/>
      <c r="C341" s="166" t="s">
        <v>570</v>
      </c>
      <c r="D341" s="166" t="s">
        <v>544</v>
      </c>
      <c r="E341" s="167" t="s">
        <v>571</v>
      </c>
      <c r="F341" s="168" t="s">
        <v>572</v>
      </c>
      <c r="G341" s="169" t="s">
        <v>256</v>
      </c>
      <c r="H341" s="170">
        <v>138.17099999999999</v>
      </c>
      <c r="I341" s="171"/>
      <c r="J341" s="172">
        <f>ROUND(I341*H341,2)</f>
        <v>0</v>
      </c>
      <c r="K341" s="168" t="s">
        <v>225</v>
      </c>
      <c r="L341" s="173"/>
      <c r="M341" s="174" t="s">
        <v>1</v>
      </c>
      <c r="N341" s="175" t="s">
        <v>41</v>
      </c>
      <c r="P341" s="138">
        <f>O341*H341</f>
        <v>0</v>
      </c>
      <c r="Q341" s="138">
        <v>4.0000000000000002E-4</v>
      </c>
      <c r="R341" s="138">
        <f>Q341*H341</f>
        <v>5.5268400000000002E-2</v>
      </c>
      <c r="S341" s="138">
        <v>0</v>
      </c>
      <c r="T341" s="139">
        <f>S341*H341</f>
        <v>0</v>
      </c>
      <c r="AR341" s="140" t="s">
        <v>377</v>
      </c>
      <c r="AT341" s="140" t="s">
        <v>544</v>
      </c>
      <c r="AU341" s="140" t="s">
        <v>84</v>
      </c>
      <c r="AY341" s="15" t="s">
        <v>158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5" t="s">
        <v>80</v>
      </c>
      <c r="BK341" s="141">
        <f>ROUND(I341*H341,2)</f>
        <v>0</v>
      </c>
      <c r="BL341" s="15" t="s">
        <v>294</v>
      </c>
      <c r="BM341" s="140" t="s">
        <v>573</v>
      </c>
    </row>
    <row r="342" spans="2:65" s="11" customFormat="1">
      <c r="B342" s="142"/>
      <c r="D342" s="143" t="s">
        <v>165</v>
      </c>
      <c r="F342" s="145" t="s">
        <v>574</v>
      </c>
      <c r="H342" s="146">
        <v>138.17099999999999</v>
      </c>
      <c r="I342" s="147"/>
      <c r="L342" s="142"/>
      <c r="M342" s="148"/>
      <c r="T342" s="149"/>
      <c r="AT342" s="144" t="s">
        <v>165</v>
      </c>
      <c r="AU342" s="144" t="s">
        <v>84</v>
      </c>
      <c r="AV342" s="11" t="s">
        <v>84</v>
      </c>
      <c r="AW342" s="11" t="s">
        <v>3</v>
      </c>
      <c r="AX342" s="11" t="s">
        <v>80</v>
      </c>
      <c r="AY342" s="144" t="s">
        <v>158</v>
      </c>
    </row>
    <row r="343" spans="2:65" s="1" customFormat="1" ht="24.2" customHeight="1">
      <c r="B343" s="128"/>
      <c r="C343" s="129" t="s">
        <v>575</v>
      </c>
      <c r="D343" s="129" t="s">
        <v>159</v>
      </c>
      <c r="E343" s="130" t="s">
        <v>576</v>
      </c>
      <c r="F343" s="131" t="s">
        <v>577</v>
      </c>
      <c r="G343" s="132" t="s">
        <v>552</v>
      </c>
      <c r="H343" s="176"/>
      <c r="I343" s="134"/>
      <c r="J343" s="135">
        <f>ROUND(I343*H343,2)</f>
        <v>0</v>
      </c>
      <c r="K343" s="131" t="s">
        <v>225</v>
      </c>
      <c r="L343" s="30"/>
      <c r="M343" s="136" t="s">
        <v>1</v>
      </c>
      <c r="N343" s="137" t="s">
        <v>41</v>
      </c>
      <c r="P343" s="138">
        <f>O343*H343</f>
        <v>0</v>
      </c>
      <c r="Q343" s="138">
        <v>0</v>
      </c>
      <c r="R343" s="138">
        <f>Q343*H343</f>
        <v>0</v>
      </c>
      <c r="S343" s="138">
        <v>0</v>
      </c>
      <c r="T343" s="139">
        <f>S343*H343</f>
        <v>0</v>
      </c>
      <c r="AR343" s="140" t="s">
        <v>294</v>
      </c>
      <c r="AT343" s="140" t="s">
        <v>159</v>
      </c>
      <c r="AU343" s="140" t="s">
        <v>84</v>
      </c>
      <c r="AY343" s="15" t="s">
        <v>158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5" t="s">
        <v>80</v>
      </c>
      <c r="BK343" s="141">
        <f>ROUND(I343*H343,2)</f>
        <v>0</v>
      </c>
      <c r="BL343" s="15" t="s">
        <v>294</v>
      </c>
      <c r="BM343" s="140" t="s">
        <v>578</v>
      </c>
    </row>
    <row r="344" spans="2:65" s="10" customFormat="1" ht="22.9" customHeight="1">
      <c r="B344" s="118"/>
      <c r="D344" s="119" t="s">
        <v>75</v>
      </c>
      <c r="E344" s="164" t="s">
        <v>579</v>
      </c>
      <c r="F344" s="164" t="s">
        <v>580</v>
      </c>
      <c r="I344" s="121"/>
      <c r="J344" s="165">
        <f>BK344</f>
        <v>0</v>
      </c>
      <c r="L344" s="118"/>
      <c r="M344" s="123"/>
      <c r="P344" s="124">
        <f>SUM(P345:P358)</f>
        <v>0</v>
      </c>
      <c r="R344" s="124">
        <f>SUM(R345:R358)</f>
        <v>2.18073746</v>
      </c>
      <c r="T344" s="125">
        <f>SUM(T345:T358)</f>
        <v>0</v>
      </c>
      <c r="AR344" s="119" t="s">
        <v>84</v>
      </c>
      <c r="AT344" s="126" t="s">
        <v>75</v>
      </c>
      <c r="AU344" s="126" t="s">
        <v>80</v>
      </c>
      <c r="AY344" s="119" t="s">
        <v>158</v>
      </c>
      <c r="BK344" s="127">
        <f>SUM(BK345:BK358)</f>
        <v>0</v>
      </c>
    </row>
    <row r="345" spans="2:65" s="1" customFormat="1" ht="33" customHeight="1">
      <c r="B345" s="128"/>
      <c r="C345" s="129" t="s">
        <v>581</v>
      </c>
      <c r="D345" s="129" t="s">
        <v>159</v>
      </c>
      <c r="E345" s="130" t="s">
        <v>582</v>
      </c>
      <c r="F345" s="131" t="s">
        <v>583</v>
      </c>
      <c r="G345" s="132" t="s">
        <v>256</v>
      </c>
      <c r="H345" s="133">
        <v>6.45</v>
      </c>
      <c r="I345" s="134"/>
      <c r="J345" s="135">
        <f>ROUND(I345*H345,2)</f>
        <v>0</v>
      </c>
      <c r="K345" s="131" t="s">
        <v>225</v>
      </c>
      <c r="L345" s="30"/>
      <c r="M345" s="136" t="s">
        <v>1</v>
      </c>
      <c r="N345" s="137" t="s">
        <v>41</v>
      </c>
      <c r="P345" s="138">
        <f>O345*H345</f>
        <v>0</v>
      </c>
      <c r="Q345" s="138">
        <v>1.213E-2</v>
      </c>
      <c r="R345" s="138">
        <f>Q345*H345</f>
        <v>7.8238500000000002E-2</v>
      </c>
      <c r="S345" s="138">
        <v>0</v>
      </c>
      <c r="T345" s="139">
        <f>S345*H345</f>
        <v>0</v>
      </c>
      <c r="AR345" s="140" t="s">
        <v>294</v>
      </c>
      <c r="AT345" s="140" t="s">
        <v>159</v>
      </c>
      <c r="AU345" s="140" t="s">
        <v>84</v>
      </c>
      <c r="AY345" s="15" t="s">
        <v>158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5" t="s">
        <v>80</v>
      </c>
      <c r="BK345" s="141">
        <f>ROUND(I345*H345,2)</f>
        <v>0</v>
      </c>
      <c r="BL345" s="15" t="s">
        <v>294</v>
      </c>
      <c r="BM345" s="140" t="s">
        <v>584</v>
      </c>
    </row>
    <row r="346" spans="2:65" s="11" customFormat="1">
      <c r="B346" s="142"/>
      <c r="D346" s="143" t="s">
        <v>165</v>
      </c>
      <c r="E346" s="144" t="s">
        <v>1</v>
      </c>
      <c r="F346" s="145" t="s">
        <v>585</v>
      </c>
      <c r="H346" s="146">
        <v>5.53</v>
      </c>
      <c r="I346" s="147"/>
      <c r="L346" s="142"/>
      <c r="M346" s="148"/>
      <c r="T346" s="149"/>
      <c r="AT346" s="144" t="s">
        <v>165</v>
      </c>
      <c r="AU346" s="144" t="s">
        <v>84</v>
      </c>
      <c r="AV346" s="11" t="s">
        <v>84</v>
      </c>
      <c r="AW346" s="11" t="s">
        <v>32</v>
      </c>
      <c r="AX346" s="11" t="s">
        <v>76</v>
      </c>
      <c r="AY346" s="144" t="s">
        <v>158</v>
      </c>
    </row>
    <row r="347" spans="2:65" s="11" customFormat="1">
      <c r="B347" s="142"/>
      <c r="D347" s="143" t="s">
        <v>165</v>
      </c>
      <c r="E347" s="144" t="s">
        <v>1</v>
      </c>
      <c r="F347" s="145" t="s">
        <v>586</v>
      </c>
      <c r="H347" s="146">
        <v>0.92</v>
      </c>
      <c r="I347" s="147"/>
      <c r="L347" s="142"/>
      <c r="M347" s="148"/>
      <c r="T347" s="149"/>
      <c r="AT347" s="144" t="s">
        <v>165</v>
      </c>
      <c r="AU347" s="144" t="s">
        <v>84</v>
      </c>
      <c r="AV347" s="11" t="s">
        <v>84</v>
      </c>
      <c r="AW347" s="11" t="s">
        <v>32</v>
      </c>
      <c r="AX347" s="11" t="s">
        <v>76</v>
      </c>
      <c r="AY347" s="144" t="s">
        <v>158</v>
      </c>
    </row>
    <row r="348" spans="2:65" s="1" customFormat="1" ht="24.2" customHeight="1">
      <c r="B348" s="128"/>
      <c r="C348" s="129" t="s">
        <v>587</v>
      </c>
      <c r="D348" s="129" t="s">
        <v>159</v>
      </c>
      <c r="E348" s="130" t="s">
        <v>588</v>
      </c>
      <c r="F348" s="131" t="s">
        <v>589</v>
      </c>
      <c r="G348" s="132" t="s">
        <v>256</v>
      </c>
      <c r="H348" s="133">
        <v>117.97</v>
      </c>
      <c r="I348" s="134"/>
      <c r="J348" s="135">
        <f>ROUND(I348*H348,2)</f>
        <v>0</v>
      </c>
      <c r="K348" s="131" t="s">
        <v>225</v>
      </c>
      <c r="L348" s="30"/>
      <c r="M348" s="136" t="s">
        <v>1</v>
      </c>
      <c r="N348" s="137" t="s">
        <v>41</v>
      </c>
      <c r="P348" s="138">
        <f>O348*H348</f>
        <v>0</v>
      </c>
      <c r="Q348" s="138">
        <v>1.6910000000000001E-2</v>
      </c>
      <c r="R348" s="138">
        <f>Q348*H348</f>
        <v>1.9948727000000002</v>
      </c>
      <c r="S348" s="138">
        <v>0</v>
      </c>
      <c r="T348" s="139">
        <f>S348*H348</f>
        <v>0</v>
      </c>
      <c r="AR348" s="140" t="s">
        <v>294</v>
      </c>
      <c r="AT348" s="140" t="s">
        <v>159</v>
      </c>
      <c r="AU348" s="140" t="s">
        <v>84</v>
      </c>
      <c r="AY348" s="15" t="s">
        <v>158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5" t="s">
        <v>80</v>
      </c>
      <c r="BK348" s="141">
        <f>ROUND(I348*H348,2)</f>
        <v>0</v>
      </c>
      <c r="BL348" s="15" t="s">
        <v>294</v>
      </c>
      <c r="BM348" s="140" t="s">
        <v>590</v>
      </c>
    </row>
    <row r="349" spans="2:65" s="11" customFormat="1" ht="22.5">
      <c r="B349" s="142"/>
      <c r="D349" s="143" t="s">
        <v>165</v>
      </c>
      <c r="E349" s="144" t="s">
        <v>1</v>
      </c>
      <c r="F349" s="145" t="s">
        <v>591</v>
      </c>
      <c r="H349" s="146">
        <v>117.97</v>
      </c>
      <c r="I349" s="147"/>
      <c r="L349" s="142"/>
      <c r="M349" s="148"/>
      <c r="T349" s="149"/>
      <c r="AT349" s="144" t="s">
        <v>165</v>
      </c>
      <c r="AU349" s="144" t="s">
        <v>84</v>
      </c>
      <c r="AV349" s="11" t="s">
        <v>84</v>
      </c>
      <c r="AW349" s="11" t="s">
        <v>32</v>
      </c>
      <c r="AX349" s="11" t="s">
        <v>80</v>
      </c>
      <c r="AY349" s="144" t="s">
        <v>158</v>
      </c>
    </row>
    <row r="350" spans="2:65" s="1" customFormat="1" ht="16.5" customHeight="1">
      <c r="B350" s="128"/>
      <c r="C350" s="129" t="s">
        <v>124</v>
      </c>
      <c r="D350" s="129" t="s">
        <v>159</v>
      </c>
      <c r="E350" s="130" t="s">
        <v>592</v>
      </c>
      <c r="F350" s="131" t="s">
        <v>593</v>
      </c>
      <c r="G350" s="132" t="s">
        <v>256</v>
      </c>
      <c r="H350" s="133">
        <v>117.97</v>
      </c>
      <c r="I350" s="134"/>
      <c r="J350" s="135">
        <f>ROUND(I350*H350,2)</f>
        <v>0</v>
      </c>
      <c r="K350" s="131" t="s">
        <v>225</v>
      </c>
      <c r="L350" s="30"/>
      <c r="M350" s="136" t="s">
        <v>1</v>
      </c>
      <c r="N350" s="137" t="s">
        <v>41</v>
      </c>
      <c r="P350" s="138">
        <f>O350*H350</f>
        <v>0</v>
      </c>
      <c r="Q350" s="138">
        <v>0</v>
      </c>
      <c r="R350" s="138">
        <f>Q350*H350</f>
        <v>0</v>
      </c>
      <c r="S350" s="138">
        <v>0</v>
      </c>
      <c r="T350" s="139">
        <f>S350*H350</f>
        <v>0</v>
      </c>
      <c r="AR350" s="140" t="s">
        <v>294</v>
      </c>
      <c r="AT350" s="140" t="s">
        <v>159</v>
      </c>
      <c r="AU350" s="140" t="s">
        <v>84</v>
      </c>
      <c r="AY350" s="15" t="s">
        <v>158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5" t="s">
        <v>80</v>
      </c>
      <c r="BK350" s="141">
        <f>ROUND(I350*H350,2)</f>
        <v>0</v>
      </c>
      <c r="BL350" s="15" t="s">
        <v>294</v>
      </c>
      <c r="BM350" s="140" t="s">
        <v>594</v>
      </c>
    </row>
    <row r="351" spans="2:65" s="1" customFormat="1" ht="24.2" customHeight="1">
      <c r="B351" s="128"/>
      <c r="C351" s="166" t="s">
        <v>595</v>
      </c>
      <c r="D351" s="166" t="s">
        <v>544</v>
      </c>
      <c r="E351" s="167" t="s">
        <v>596</v>
      </c>
      <c r="F351" s="168" t="s">
        <v>597</v>
      </c>
      <c r="G351" s="169" t="s">
        <v>256</v>
      </c>
      <c r="H351" s="170">
        <v>132.53899999999999</v>
      </c>
      <c r="I351" s="171"/>
      <c r="J351" s="172">
        <f>ROUND(I351*H351,2)</f>
        <v>0</v>
      </c>
      <c r="K351" s="168" t="s">
        <v>225</v>
      </c>
      <c r="L351" s="173"/>
      <c r="M351" s="174" t="s">
        <v>1</v>
      </c>
      <c r="N351" s="175" t="s">
        <v>41</v>
      </c>
      <c r="P351" s="138">
        <f>O351*H351</f>
        <v>0</v>
      </c>
      <c r="Q351" s="138">
        <v>1.3999999999999999E-4</v>
      </c>
      <c r="R351" s="138">
        <f>Q351*H351</f>
        <v>1.8555459999999996E-2</v>
      </c>
      <c r="S351" s="138">
        <v>0</v>
      </c>
      <c r="T351" s="139">
        <f>S351*H351</f>
        <v>0</v>
      </c>
      <c r="AR351" s="140" t="s">
        <v>377</v>
      </c>
      <c r="AT351" s="140" t="s">
        <v>544</v>
      </c>
      <c r="AU351" s="140" t="s">
        <v>84</v>
      </c>
      <c r="AY351" s="15" t="s">
        <v>158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5" t="s">
        <v>80</v>
      </c>
      <c r="BK351" s="141">
        <f>ROUND(I351*H351,2)</f>
        <v>0</v>
      </c>
      <c r="BL351" s="15" t="s">
        <v>294</v>
      </c>
      <c r="BM351" s="140" t="s">
        <v>598</v>
      </c>
    </row>
    <row r="352" spans="2:65" s="11" customFormat="1">
      <c r="B352" s="142"/>
      <c r="D352" s="143" t="s">
        <v>165</v>
      </c>
      <c r="F352" s="145" t="s">
        <v>599</v>
      </c>
      <c r="H352" s="146">
        <v>132.53899999999999</v>
      </c>
      <c r="I352" s="147"/>
      <c r="L352" s="142"/>
      <c r="M352" s="148"/>
      <c r="T352" s="149"/>
      <c r="AT352" s="144" t="s">
        <v>165</v>
      </c>
      <c r="AU352" s="144" t="s">
        <v>84</v>
      </c>
      <c r="AV352" s="11" t="s">
        <v>84</v>
      </c>
      <c r="AW352" s="11" t="s">
        <v>3</v>
      </c>
      <c r="AX352" s="11" t="s">
        <v>80</v>
      </c>
      <c r="AY352" s="144" t="s">
        <v>158</v>
      </c>
    </row>
    <row r="353" spans="2:65" s="1" customFormat="1" ht="21.75" customHeight="1">
      <c r="B353" s="128"/>
      <c r="C353" s="129" t="s">
        <v>600</v>
      </c>
      <c r="D353" s="129" t="s">
        <v>159</v>
      </c>
      <c r="E353" s="130" t="s">
        <v>601</v>
      </c>
      <c r="F353" s="131" t="s">
        <v>602</v>
      </c>
      <c r="G353" s="132" t="s">
        <v>256</v>
      </c>
      <c r="H353" s="133">
        <v>31.187000000000001</v>
      </c>
      <c r="I353" s="134"/>
      <c r="J353" s="135">
        <f>ROUND(I353*H353,2)</f>
        <v>0</v>
      </c>
      <c r="K353" s="131" t="s">
        <v>225</v>
      </c>
      <c r="L353" s="30"/>
      <c r="M353" s="136" t="s">
        <v>1</v>
      </c>
      <c r="N353" s="137" t="s">
        <v>41</v>
      </c>
      <c r="P353" s="138">
        <f>O353*H353</f>
        <v>0</v>
      </c>
      <c r="Q353" s="138">
        <v>0</v>
      </c>
      <c r="R353" s="138">
        <f>Q353*H353</f>
        <v>0</v>
      </c>
      <c r="S353" s="138">
        <v>0</v>
      </c>
      <c r="T353" s="139">
        <f>S353*H353</f>
        <v>0</v>
      </c>
      <c r="AR353" s="140" t="s">
        <v>294</v>
      </c>
      <c r="AT353" s="140" t="s">
        <v>159</v>
      </c>
      <c r="AU353" s="140" t="s">
        <v>84</v>
      </c>
      <c r="AY353" s="15" t="s">
        <v>158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5" t="s">
        <v>80</v>
      </c>
      <c r="BK353" s="141">
        <f>ROUND(I353*H353,2)</f>
        <v>0</v>
      </c>
      <c r="BL353" s="15" t="s">
        <v>294</v>
      </c>
      <c r="BM353" s="140" t="s">
        <v>603</v>
      </c>
    </row>
    <row r="354" spans="2:65" s="11" customFormat="1">
      <c r="B354" s="142"/>
      <c r="D354" s="143" t="s">
        <v>165</v>
      </c>
      <c r="E354" s="144" t="s">
        <v>1</v>
      </c>
      <c r="F354" s="145" t="s">
        <v>604</v>
      </c>
      <c r="H354" s="146">
        <v>12.217000000000001</v>
      </c>
      <c r="I354" s="147"/>
      <c r="L354" s="142"/>
      <c r="M354" s="148"/>
      <c r="T354" s="149"/>
      <c r="AT354" s="144" t="s">
        <v>165</v>
      </c>
      <c r="AU354" s="144" t="s">
        <v>84</v>
      </c>
      <c r="AV354" s="11" t="s">
        <v>84</v>
      </c>
      <c r="AW354" s="11" t="s">
        <v>32</v>
      </c>
      <c r="AX354" s="11" t="s">
        <v>76</v>
      </c>
      <c r="AY354" s="144" t="s">
        <v>158</v>
      </c>
    </row>
    <row r="355" spans="2:65" s="11" customFormat="1">
      <c r="B355" s="142"/>
      <c r="D355" s="143" t="s">
        <v>165</v>
      </c>
      <c r="E355" s="144" t="s">
        <v>1</v>
      </c>
      <c r="F355" s="145" t="s">
        <v>605</v>
      </c>
      <c r="H355" s="146">
        <v>18.97</v>
      </c>
      <c r="I355" s="147"/>
      <c r="L355" s="142"/>
      <c r="M355" s="148"/>
      <c r="T355" s="149"/>
      <c r="AT355" s="144" t="s">
        <v>165</v>
      </c>
      <c r="AU355" s="144" t="s">
        <v>84</v>
      </c>
      <c r="AV355" s="11" t="s">
        <v>84</v>
      </c>
      <c r="AW355" s="11" t="s">
        <v>32</v>
      </c>
      <c r="AX355" s="11" t="s">
        <v>76</v>
      </c>
      <c r="AY355" s="144" t="s">
        <v>158</v>
      </c>
    </row>
    <row r="356" spans="2:65" s="1" customFormat="1" ht="24.2" customHeight="1">
      <c r="B356" s="128"/>
      <c r="C356" s="166" t="s">
        <v>606</v>
      </c>
      <c r="D356" s="166" t="s">
        <v>544</v>
      </c>
      <c r="E356" s="167" t="s">
        <v>607</v>
      </c>
      <c r="F356" s="168" t="s">
        <v>608</v>
      </c>
      <c r="G356" s="169" t="s">
        <v>256</v>
      </c>
      <c r="H356" s="170">
        <v>31.811</v>
      </c>
      <c r="I356" s="171"/>
      <c r="J356" s="172">
        <f>ROUND(I356*H356,2)</f>
        <v>0</v>
      </c>
      <c r="K356" s="168" t="s">
        <v>225</v>
      </c>
      <c r="L356" s="173"/>
      <c r="M356" s="174" t="s">
        <v>1</v>
      </c>
      <c r="N356" s="175" t="s">
        <v>41</v>
      </c>
      <c r="P356" s="138">
        <f>O356*H356</f>
        <v>0</v>
      </c>
      <c r="Q356" s="138">
        <v>2.8E-3</v>
      </c>
      <c r="R356" s="138">
        <f>Q356*H356</f>
        <v>8.9070800000000006E-2</v>
      </c>
      <c r="S356" s="138">
        <v>0</v>
      </c>
      <c r="T356" s="139">
        <f>S356*H356</f>
        <v>0</v>
      </c>
      <c r="AR356" s="140" t="s">
        <v>377</v>
      </c>
      <c r="AT356" s="140" t="s">
        <v>544</v>
      </c>
      <c r="AU356" s="140" t="s">
        <v>84</v>
      </c>
      <c r="AY356" s="15" t="s">
        <v>158</v>
      </c>
      <c r="BE356" s="141">
        <f>IF(N356="základní",J356,0)</f>
        <v>0</v>
      </c>
      <c r="BF356" s="141">
        <f>IF(N356="snížená",J356,0)</f>
        <v>0</v>
      </c>
      <c r="BG356" s="141">
        <f>IF(N356="zákl. přenesená",J356,0)</f>
        <v>0</v>
      </c>
      <c r="BH356" s="141">
        <f>IF(N356="sníž. přenesená",J356,0)</f>
        <v>0</v>
      </c>
      <c r="BI356" s="141">
        <f>IF(N356="nulová",J356,0)</f>
        <v>0</v>
      </c>
      <c r="BJ356" s="15" t="s">
        <v>80</v>
      </c>
      <c r="BK356" s="141">
        <f>ROUND(I356*H356,2)</f>
        <v>0</v>
      </c>
      <c r="BL356" s="15" t="s">
        <v>294</v>
      </c>
      <c r="BM356" s="140" t="s">
        <v>609</v>
      </c>
    </row>
    <row r="357" spans="2:65" s="11" customFormat="1">
      <c r="B357" s="142"/>
      <c r="D357" s="143" t="s">
        <v>165</v>
      </c>
      <c r="F357" s="145" t="s">
        <v>610</v>
      </c>
      <c r="H357" s="146">
        <v>31.811</v>
      </c>
      <c r="I357" s="147"/>
      <c r="L357" s="142"/>
      <c r="M357" s="148"/>
      <c r="T357" s="149"/>
      <c r="AT357" s="144" t="s">
        <v>165</v>
      </c>
      <c r="AU357" s="144" t="s">
        <v>84</v>
      </c>
      <c r="AV357" s="11" t="s">
        <v>84</v>
      </c>
      <c r="AW357" s="11" t="s">
        <v>3</v>
      </c>
      <c r="AX357" s="11" t="s">
        <v>80</v>
      </c>
      <c r="AY357" s="144" t="s">
        <v>158</v>
      </c>
    </row>
    <row r="358" spans="2:65" s="1" customFormat="1" ht="24.2" customHeight="1">
      <c r="B358" s="128"/>
      <c r="C358" s="129" t="s">
        <v>611</v>
      </c>
      <c r="D358" s="129" t="s">
        <v>159</v>
      </c>
      <c r="E358" s="130" t="s">
        <v>612</v>
      </c>
      <c r="F358" s="131" t="s">
        <v>613</v>
      </c>
      <c r="G358" s="132" t="s">
        <v>552</v>
      </c>
      <c r="H358" s="176"/>
      <c r="I358" s="134"/>
      <c r="J358" s="135">
        <f>ROUND(I358*H358,2)</f>
        <v>0</v>
      </c>
      <c r="K358" s="131" t="s">
        <v>225</v>
      </c>
      <c r="L358" s="30"/>
      <c r="M358" s="136" t="s">
        <v>1</v>
      </c>
      <c r="N358" s="137" t="s">
        <v>41</v>
      </c>
      <c r="P358" s="138">
        <f>O358*H358</f>
        <v>0</v>
      </c>
      <c r="Q358" s="138">
        <v>0</v>
      </c>
      <c r="R358" s="138">
        <f>Q358*H358</f>
        <v>0</v>
      </c>
      <c r="S358" s="138">
        <v>0</v>
      </c>
      <c r="T358" s="139">
        <f>S358*H358</f>
        <v>0</v>
      </c>
      <c r="AR358" s="140" t="s">
        <v>294</v>
      </c>
      <c r="AT358" s="140" t="s">
        <v>159</v>
      </c>
      <c r="AU358" s="140" t="s">
        <v>84</v>
      </c>
      <c r="AY358" s="15" t="s">
        <v>158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5" t="s">
        <v>80</v>
      </c>
      <c r="BK358" s="141">
        <f>ROUND(I358*H358,2)</f>
        <v>0</v>
      </c>
      <c r="BL358" s="15" t="s">
        <v>294</v>
      </c>
      <c r="BM358" s="140" t="s">
        <v>614</v>
      </c>
    </row>
    <row r="359" spans="2:65" s="10" customFormat="1" ht="22.9" customHeight="1">
      <c r="B359" s="118"/>
      <c r="D359" s="119" t="s">
        <v>75</v>
      </c>
      <c r="E359" s="164" t="s">
        <v>615</v>
      </c>
      <c r="F359" s="164" t="s">
        <v>616</v>
      </c>
      <c r="I359" s="121"/>
      <c r="J359" s="165">
        <f>BK359</f>
        <v>0</v>
      </c>
      <c r="L359" s="118"/>
      <c r="M359" s="123"/>
      <c r="P359" s="124">
        <f>SUM(P360:P365)</f>
        <v>0</v>
      </c>
      <c r="R359" s="124">
        <f>SUM(R360:R365)</f>
        <v>0</v>
      </c>
      <c r="T359" s="125">
        <f>SUM(T360:T365)</f>
        <v>0</v>
      </c>
      <c r="AR359" s="119" t="s">
        <v>84</v>
      </c>
      <c r="AT359" s="126" t="s">
        <v>75</v>
      </c>
      <c r="AU359" s="126" t="s">
        <v>80</v>
      </c>
      <c r="AY359" s="119" t="s">
        <v>158</v>
      </c>
      <c r="BK359" s="127">
        <f>SUM(BK360:BK365)</f>
        <v>0</v>
      </c>
    </row>
    <row r="360" spans="2:65" s="1" customFormat="1" ht="24.2" customHeight="1">
      <c r="B360" s="128"/>
      <c r="C360" s="129" t="s">
        <v>617</v>
      </c>
      <c r="D360" s="129" t="s">
        <v>159</v>
      </c>
      <c r="E360" s="130" t="s">
        <v>618</v>
      </c>
      <c r="F360" s="131" t="s">
        <v>619</v>
      </c>
      <c r="G360" s="132" t="s">
        <v>325</v>
      </c>
      <c r="H360" s="133">
        <v>7</v>
      </c>
      <c r="I360" s="134"/>
      <c r="J360" s="135">
        <f t="shared" ref="J360:J365" si="0">ROUND(I360*H360,2)</f>
        <v>0</v>
      </c>
      <c r="K360" s="131" t="s">
        <v>1</v>
      </c>
      <c r="L360" s="30"/>
      <c r="M360" s="136" t="s">
        <v>1</v>
      </c>
      <c r="N360" s="137" t="s">
        <v>41</v>
      </c>
      <c r="P360" s="138">
        <f t="shared" ref="P360:P365" si="1">O360*H360</f>
        <v>0</v>
      </c>
      <c r="Q360" s="138">
        <v>0</v>
      </c>
      <c r="R360" s="138">
        <f t="shared" ref="R360:R365" si="2">Q360*H360</f>
        <v>0</v>
      </c>
      <c r="S360" s="138">
        <v>0</v>
      </c>
      <c r="T360" s="139">
        <f t="shared" ref="T360:T365" si="3">S360*H360</f>
        <v>0</v>
      </c>
      <c r="AR360" s="140" t="s">
        <v>294</v>
      </c>
      <c r="AT360" s="140" t="s">
        <v>159</v>
      </c>
      <c r="AU360" s="140" t="s">
        <v>84</v>
      </c>
      <c r="AY360" s="15" t="s">
        <v>158</v>
      </c>
      <c r="BE360" s="141">
        <f t="shared" ref="BE360:BE365" si="4">IF(N360="základní",J360,0)</f>
        <v>0</v>
      </c>
      <c r="BF360" s="141">
        <f t="shared" ref="BF360:BF365" si="5">IF(N360="snížená",J360,0)</f>
        <v>0</v>
      </c>
      <c r="BG360" s="141">
        <f t="shared" ref="BG360:BG365" si="6">IF(N360="zákl. přenesená",J360,0)</f>
        <v>0</v>
      </c>
      <c r="BH360" s="141">
        <f t="shared" ref="BH360:BH365" si="7">IF(N360="sníž. přenesená",J360,0)</f>
        <v>0</v>
      </c>
      <c r="BI360" s="141">
        <f t="shared" ref="BI360:BI365" si="8">IF(N360="nulová",J360,0)</f>
        <v>0</v>
      </c>
      <c r="BJ360" s="15" t="s">
        <v>80</v>
      </c>
      <c r="BK360" s="141">
        <f t="shared" ref="BK360:BK365" si="9">ROUND(I360*H360,2)</f>
        <v>0</v>
      </c>
      <c r="BL360" s="15" t="s">
        <v>294</v>
      </c>
      <c r="BM360" s="140" t="s">
        <v>620</v>
      </c>
    </row>
    <row r="361" spans="2:65" s="1" customFormat="1" ht="24.2" customHeight="1">
      <c r="B361" s="128"/>
      <c r="C361" s="129" t="s">
        <v>621</v>
      </c>
      <c r="D361" s="129" t="s">
        <v>159</v>
      </c>
      <c r="E361" s="130" t="s">
        <v>622</v>
      </c>
      <c r="F361" s="131" t="s">
        <v>623</v>
      </c>
      <c r="G361" s="132" t="s">
        <v>325</v>
      </c>
      <c r="H361" s="133">
        <v>1</v>
      </c>
      <c r="I361" s="134"/>
      <c r="J361" s="135">
        <f t="shared" si="0"/>
        <v>0</v>
      </c>
      <c r="K361" s="131" t="s">
        <v>1</v>
      </c>
      <c r="L361" s="30"/>
      <c r="M361" s="136" t="s">
        <v>1</v>
      </c>
      <c r="N361" s="137" t="s">
        <v>41</v>
      </c>
      <c r="P361" s="138">
        <f t="shared" si="1"/>
        <v>0</v>
      </c>
      <c r="Q361" s="138">
        <v>0</v>
      </c>
      <c r="R361" s="138">
        <f t="shared" si="2"/>
        <v>0</v>
      </c>
      <c r="S361" s="138">
        <v>0</v>
      </c>
      <c r="T361" s="139">
        <f t="shared" si="3"/>
        <v>0</v>
      </c>
      <c r="AR361" s="140" t="s">
        <v>294</v>
      </c>
      <c r="AT361" s="140" t="s">
        <v>159</v>
      </c>
      <c r="AU361" s="140" t="s">
        <v>84</v>
      </c>
      <c r="AY361" s="15" t="s">
        <v>158</v>
      </c>
      <c r="BE361" s="141">
        <f t="shared" si="4"/>
        <v>0</v>
      </c>
      <c r="BF361" s="141">
        <f t="shared" si="5"/>
        <v>0</v>
      </c>
      <c r="BG361" s="141">
        <f t="shared" si="6"/>
        <v>0</v>
      </c>
      <c r="BH361" s="141">
        <f t="shared" si="7"/>
        <v>0</v>
      </c>
      <c r="BI361" s="141">
        <f t="shared" si="8"/>
        <v>0</v>
      </c>
      <c r="BJ361" s="15" t="s">
        <v>80</v>
      </c>
      <c r="BK361" s="141">
        <f t="shared" si="9"/>
        <v>0</v>
      </c>
      <c r="BL361" s="15" t="s">
        <v>294</v>
      </c>
      <c r="BM361" s="140" t="s">
        <v>624</v>
      </c>
    </row>
    <row r="362" spans="2:65" s="1" customFormat="1" ht="24.2" customHeight="1">
      <c r="B362" s="128"/>
      <c r="C362" s="129" t="s">
        <v>625</v>
      </c>
      <c r="D362" s="129" t="s">
        <v>159</v>
      </c>
      <c r="E362" s="130" t="s">
        <v>626</v>
      </c>
      <c r="F362" s="131" t="s">
        <v>627</v>
      </c>
      <c r="G362" s="132" t="s">
        <v>325</v>
      </c>
      <c r="H362" s="133">
        <v>1</v>
      </c>
      <c r="I362" s="134"/>
      <c r="J362" s="135">
        <f t="shared" si="0"/>
        <v>0</v>
      </c>
      <c r="K362" s="131" t="s">
        <v>1</v>
      </c>
      <c r="L362" s="30"/>
      <c r="M362" s="136" t="s">
        <v>1</v>
      </c>
      <c r="N362" s="137" t="s">
        <v>41</v>
      </c>
      <c r="P362" s="138">
        <f t="shared" si="1"/>
        <v>0</v>
      </c>
      <c r="Q362" s="138">
        <v>0</v>
      </c>
      <c r="R362" s="138">
        <f t="shared" si="2"/>
        <v>0</v>
      </c>
      <c r="S362" s="138">
        <v>0</v>
      </c>
      <c r="T362" s="139">
        <f t="shared" si="3"/>
        <v>0</v>
      </c>
      <c r="AR362" s="140" t="s">
        <v>294</v>
      </c>
      <c r="AT362" s="140" t="s">
        <v>159</v>
      </c>
      <c r="AU362" s="140" t="s">
        <v>84</v>
      </c>
      <c r="AY362" s="15" t="s">
        <v>158</v>
      </c>
      <c r="BE362" s="141">
        <f t="shared" si="4"/>
        <v>0</v>
      </c>
      <c r="BF362" s="141">
        <f t="shared" si="5"/>
        <v>0</v>
      </c>
      <c r="BG362" s="141">
        <f t="shared" si="6"/>
        <v>0</v>
      </c>
      <c r="BH362" s="141">
        <f t="shared" si="7"/>
        <v>0</v>
      </c>
      <c r="BI362" s="141">
        <f t="shared" si="8"/>
        <v>0</v>
      </c>
      <c r="BJ362" s="15" t="s">
        <v>80</v>
      </c>
      <c r="BK362" s="141">
        <f t="shared" si="9"/>
        <v>0</v>
      </c>
      <c r="BL362" s="15" t="s">
        <v>294</v>
      </c>
      <c r="BM362" s="140" t="s">
        <v>628</v>
      </c>
    </row>
    <row r="363" spans="2:65" s="1" customFormat="1" ht="24.2" customHeight="1">
      <c r="B363" s="128"/>
      <c r="C363" s="129" t="s">
        <v>629</v>
      </c>
      <c r="D363" s="129" t="s">
        <v>159</v>
      </c>
      <c r="E363" s="130" t="s">
        <v>630</v>
      </c>
      <c r="F363" s="131" t="s">
        <v>631</v>
      </c>
      <c r="G363" s="132" t="s">
        <v>325</v>
      </c>
      <c r="H363" s="133">
        <v>8</v>
      </c>
      <c r="I363" s="134"/>
      <c r="J363" s="135">
        <f t="shared" si="0"/>
        <v>0</v>
      </c>
      <c r="K363" s="131" t="s">
        <v>1</v>
      </c>
      <c r="L363" s="30"/>
      <c r="M363" s="136" t="s">
        <v>1</v>
      </c>
      <c r="N363" s="137" t="s">
        <v>41</v>
      </c>
      <c r="P363" s="138">
        <f t="shared" si="1"/>
        <v>0</v>
      </c>
      <c r="Q363" s="138">
        <v>0</v>
      </c>
      <c r="R363" s="138">
        <f t="shared" si="2"/>
        <v>0</v>
      </c>
      <c r="S363" s="138">
        <v>0</v>
      </c>
      <c r="T363" s="139">
        <f t="shared" si="3"/>
        <v>0</v>
      </c>
      <c r="AR363" s="140" t="s">
        <v>294</v>
      </c>
      <c r="AT363" s="140" t="s">
        <v>159</v>
      </c>
      <c r="AU363" s="140" t="s">
        <v>84</v>
      </c>
      <c r="AY363" s="15" t="s">
        <v>158</v>
      </c>
      <c r="BE363" s="141">
        <f t="shared" si="4"/>
        <v>0</v>
      </c>
      <c r="BF363" s="141">
        <f t="shared" si="5"/>
        <v>0</v>
      </c>
      <c r="BG363" s="141">
        <f t="shared" si="6"/>
        <v>0</v>
      </c>
      <c r="BH363" s="141">
        <f t="shared" si="7"/>
        <v>0</v>
      </c>
      <c r="BI363" s="141">
        <f t="shared" si="8"/>
        <v>0</v>
      </c>
      <c r="BJ363" s="15" t="s">
        <v>80</v>
      </c>
      <c r="BK363" s="141">
        <f t="shared" si="9"/>
        <v>0</v>
      </c>
      <c r="BL363" s="15" t="s">
        <v>294</v>
      </c>
      <c r="BM363" s="140" t="s">
        <v>632</v>
      </c>
    </row>
    <row r="364" spans="2:65" s="1" customFormat="1" ht="16.5" customHeight="1">
      <c r="B364" s="128"/>
      <c r="C364" s="129" t="s">
        <v>633</v>
      </c>
      <c r="D364" s="129" t="s">
        <v>159</v>
      </c>
      <c r="E364" s="130" t="s">
        <v>634</v>
      </c>
      <c r="F364" s="131" t="s">
        <v>635</v>
      </c>
      <c r="G364" s="132" t="s">
        <v>325</v>
      </c>
      <c r="H364" s="133">
        <v>1</v>
      </c>
      <c r="I364" s="134"/>
      <c r="J364" s="135">
        <f t="shared" si="0"/>
        <v>0</v>
      </c>
      <c r="K364" s="131" t="s">
        <v>1</v>
      </c>
      <c r="L364" s="30"/>
      <c r="M364" s="136" t="s">
        <v>1</v>
      </c>
      <c r="N364" s="137" t="s">
        <v>41</v>
      </c>
      <c r="P364" s="138">
        <f t="shared" si="1"/>
        <v>0</v>
      </c>
      <c r="Q364" s="138">
        <v>0</v>
      </c>
      <c r="R364" s="138">
        <f t="shared" si="2"/>
        <v>0</v>
      </c>
      <c r="S364" s="138">
        <v>0</v>
      </c>
      <c r="T364" s="139">
        <f t="shared" si="3"/>
        <v>0</v>
      </c>
      <c r="AR364" s="140" t="s">
        <v>294</v>
      </c>
      <c r="AT364" s="140" t="s">
        <v>159</v>
      </c>
      <c r="AU364" s="140" t="s">
        <v>84</v>
      </c>
      <c r="AY364" s="15" t="s">
        <v>158</v>
      </c>
      <c r="BE364" s="141">
        <f t="shared" si="4"/>
        <v>0</v>
      </c>
      <c r="BF364" s="141">
        <f t="shared" si="5"/>
        <v>0</v>
      </c>
      <c r="BG364" s="141">
        <f t="shared" si="6"/>
        <v>0</v>
      </c>
      <c r="BH364" s="141">
        <f t="shared" si="7"/>
        <v>0</v>
      </c>
      <c r="BI364" s="141">
        <f t="shared" si="8"/>
        <v>0</v>
      </c>
      <c r="BJ364" s="15" t="s">
        <v>80</v>
      </c>
      <c r="BK364" s="141">
        <f t="shared" si="9"/>
        <v>0</v>
      </c>
      <c r="BL364" s="15" t="s">
        <v>294</v>
      </c>
      <c r="BM364" s="140" t="s">
        <v>636</v>
      </c>
    </row>
    <row r="365" spans="2:65" s="1" customFormat="1" ht="24.2" customHeight="1">
      <c r="B365" s="128"/>
      <c r="C365" s="129" t="s">
        <v>127</v>
      </c>
      <c r="D365" s="129" t="s">
        <v>159</v>
      </c>
      <c r="E365" s="130" t="s">
        <v>637</v>
      </c>
      <c r="F365" s="131" t="s">
        <v>638</v>
      </c>
      <c r="G365" s="132" t="s">
        <v>552</v>
      </c>
      <c r="H365" s="176"/>
      <c r="I365" s="134"/>
      <c r="J365" s="135">
        <f t="shared" si="0"/>
        <v>0</v>
      </c>
      <c r="K365" s="131" t="s">
        <v>225</v>
      </c>
      <c r="L365" s="30"/>
      <c r="M365" s="136" t="s">
        <v>1</v>
      </c>
      <c r="N365" s="137" t="s">
        <v>41</v>
      </c>
      <c r="P365" s="138">
        <f t="shared" si="1"/>
        <v>0</v>
      </c>
      <c r="Q365" s="138">
        <v>0</v>
      </c>
      <c r="R365" s="138">
        <f t="shared" si="2"/>
        <v>0</v>
      </c>
      <c r="S365" s="138">
        <v>0</v>
      </c>
      <c r="T365" s="139">
        <f t="shared" si="3"/>
        <v>0</v>
      </c>
      <c r="AR365" s="140" t="s">
        <v>294</v>
      </c>
      <c r="AT365" s="140" t="s">
        <v>159</v>
      </c>
      <c r="AU365" s="140" t="s">
        <v>84</v>
      </c>
      <c r="AY365" s="15" t="s">
        <v>158</v>
      </c>
      <c r="BE365" s="141">
        <f t="shared" si="4"/>
        <v>0</v>
      </c>
      <c r="BF365" s="141">
        <f t="shared" si="5"/>
        <v>0</v>
      </c>
      <c r="BG365" s="141">
        <f t="shared" si="6"/>
        <v>0</v>
      </c>
      <c r="BH365" s="141">
        <f t="shared" si="7"/>
        <v>0</v>
      </c>
      <c r="BI365" s="141">
        <f t="shared" si="8"/>
        <v>0</v>
      </c>
      <c r="BJ365" s="15" t="s">
        <v>80</v>
      </c>
      <c r="BK365" s="141">
        <f t="shared" si="9"/>
        <v>0</v>
      </c>
      <c r="BL365" s="15" t="s">
        <v>294</v>
      </c>
      <c r="BM365" s="140" t="s">
        <v>639</v>
      </c>
    </row>
    <row r="366" spans="2:65" s="10" customFormat="1" ht="22.9" customHeight="1">
      <c r="B366" s="118"/>
      <c r="D366" s="119" t="s">
        <v>75</v>
      </c>
      <c r="E366" s="164" t="s">
        <v>640</v>
      </c>
      <c r="F366" s="164" t="s">
        <v>641</v>
      </c>
      <c r="I366" s="121"/>
      <c r="J366" s="165">
        <f>BK366</f>
        <v>0</v>
      </c>
      <c r="L366" s="118"/>
      <c r="M366" s="123"/>
      <c r="P366" s="124">
        <f>SUM(P367:P372)</f>
        <v>0</v>
      </c>
      <c r="R366" s="124">
        <f>SUM(R367:R372)</f>
        <v>1.0364E-2</v>
      </c>
      <c r="T366" s="125">
        <f>SUM(T367:T372)</f>
        <v>0</v>
      </c>
      <c r="AR366" s="119" t="s">
        <v>84</v>
      </c>
      <c r="AT366" s="126" t="s">
        <v>75</v>
      </c>
      <c r="AU366" s="126" t="s">
        <v>80</v>
      </c>
      <c r="AY366" s="119" t="s">
        <v>158</v>
      </c>
      <c r="BK366" s="127">
        <f>SUM(BK367:BK372)</f>
        <v>0</v>
      </c>
    </row>
    <row r="367" spans="2:65" s="1" customFormat="1" ht="16.5" customHeight="1">
      <c r="B367" s="128"/>
      <c r="C367" s="129" t="s">
        <v>642</v>
      </c>
      <c r="D367" s="129" t="s">
        <v>159</v>
      </c>
      <c r="E367" s="130" t="s">
        <v>643</v>
      </c>
      <c r="F367" s="131" t="s">
        <v>644</v>
      </c>
      <c r="G367" s="132" t="s">
        <v>325</v>
      </c>
      <c r="H367" s="133">
        <v>2</v>
      </c>
      <c r="I367" s="134"/>
      <c r="J367" s="135">
        <f>ROUND(I367*H367,2)</f>
        <v>0</v>
      </c>
      <c r="K367" s="131" t="s">
        <v>1</v>
      </c>
      <c r="L367" s="30"/>
      <c r="M367" s="136" t="s">
        <v>1</v>
      </c>
      <c r="N367" s="137" t="s">
        <v>41</v>
      </c>
      <c r="P367" s="138">
        <f>O367*H367</f>
        <v>0</v>
      </c>
      <c r="Q367" s="138">
        <v>0</v>
      </c>
      <c r="R367" s="138">
        <f>Q367*H367</f>
        <v>0</v>
      </c>
      <c r="S367" s="138">
        <v>0</v>
      </c>
      <c r="T367" s="139">
        <f>S367*H367</f>
        <v>0</v>
      </c>
      <c r="AR367" s="140" t="s">
        <v>294</v>
      </c>
      <c r="AT367" s="140" t="s">
        <v>159</v>
      </c>
      <c r="AU367" s="140" t="s">
        <v>84</v>
      </c>
      <c r="AY367" s="15" t="s">
        <v>158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5" t="s">
        <v>80</v>
      </c>
      <c r="BK367" s="141">
        <f>ROUND(I367*H367,2)</f>
        <v>0</v>
      </c>
      <c r="BL367" s="15" t="s">
        <v>294</v>
      </c>
      <c r="BM367" s="140" t="s">
        <v>645</v>
      </c>
    </row>
    <row r="368" spans="2:65" s="1" customFormat="1" ht="24.2" customHeight="1">
      <c r="B368" s="128"/>
      <c r="C368" s="129" t="s">
        <v>646</v>
      </c>
      <c r="D368" s="129" t="s">
        <v>159</v>
      </c>
      <c r="E368" s="130" t="s">
        <v>647</v>
      </c>
      <c r="F368" s="131" t="s">
        <v>648</v>
      </c>
      <c r="G368" s="132" t="s">
        <v>256</v>
      </c>
      <c r="H368" s="133">
        <v>0.4</v>
      </c>
      <c r="I368" s="134"/>
      <c r="J368" s="135">
        <f>ROUND(I368*H368,2)</f>
        <v>0</v>
      </c>
      <c r="K368" s="131" t="s">
        <v>225</v>
      </c>
      <c r="L368" s="30"/>
      <c r="M368" s="136" t="s">
        <v>1</v>
      </c>
      <c r="N368" s="137" t="s">
        <v>41</v>
      </c>
      <c r="P368" s="138">
        <f>O368*H368</f>
        <v>0</v>
      </c>
      <c r="Q368" s="138">
        <v>7.6999999999999996E-4</v>
      </c>
      <c r="R368" s="138">
        <f>Q368*H368</f>
        <v>3.0800000000000001E-4</v>
      </c>
      <c r="S368" s="138">
        <v>0</v>
      </c>
      <c r="T368" s="139">
        <f>S368*H368</f>
        <v>0</v>
      </c>
      <c r="AR368" s="140" t="s">
        <v>294</v>
      </c>
      <c r="AT368" s="140" t="s">
        <v>159</v>
      </c>
      <c r="AU368" s="140" t="s">
        <v>84</v>
      </c>
      <c r="AY368" s="15" t="s">
        <v>158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5" t="s">
        <v>80</v>
      </c>
      <c r="BK368" s="141">
        <f>ROUND(I368*H368,2)</f>
        <v>0</v>
      </c>
      <c r="BL368" s="15" t="s">
        <v>294</v>
      </c>
      <c r="BM368" s="140" t="s">
        <v>649</v>
      </c>
    </row>
    <row r="369" spans="2:65" s="11" customFormat="1">
      <c r="B369" s="142"/>
      <c r="D369" s="143" t="s">
        <v>165</v>
      </c>
      <c r="E369" s="144" t="s">
        <v>1</v>
      </c>
      <c r="F369" s="145" t="s">
        <v>650</v>
      </c>
      <c r="H369" s="146">
        <v>0.4</v>
      </c>
      <c r="I369" s="147"/>
      <c r="L369" s="142"/>
      <c r="M369" s="148"/>
      <c r="T369" s="149"/>
      <c r="AT369" s="144" t="s">
        <v>165</v>
      </c>
      <c r="AU369" s="144" t="s">
        <v>84</v>
      </c>
      <c r="AV369" s="11" t="s">
        <v>84</v>
      </c>
      <c r="AW369" s="11" t="s">
        <v>32</v>
      </c>
      <c r="AX369" s="11" t="s">
        <v>80</v>
      </c>
      <c r="AY369" s="144" t="s">
        <v>158</v>
      </c>
    </row>
    <row r="370" spans="2:65" s="1" customFormat="1" ht="16.5" customHeight="1">
      <c r="B370" s="128"/>
      <c r="C370" s="166" t="s">
        <v>651</v>
      </c>
      <c r="D370" s="166" t="s">
        <v>544</v>
      </c>
      <c r="E370" s="167" t="s">
        <v>652</v>
      </c>
      <c r="F370" s="168" t="s">
        <v>653</v>
      </c>
      <c r="G370" s="169" t="s">
        <v>256</v>
      </c>
      <c r="H370" s="170">
        <v>0.4</v>
      </c>
      <c r="I370" s="171"/>
      <c r="J370" s="172">
        <f>ROUND(I370*H370,2)</f>
        <v>0</v>
      </c>
      <c r="K370" s="168" t="s">
        <v>225</v>
      </c>
      <c r="L370" s="173"/>
      <c r="M370" s="174" t="s">
        <v>1</v>
      </c>
      <c r="N370" s="175" t="s">
        <v>41</v>
      </c>
      <c r="P370" s="138">
        <f>O370*H370</f>
        <v>0</v>
      </c>
      <c r="Q370" s="138">
        <v>2.5139999999999999E-2</v>
      </c>
      <c r="R370" s="138">
        <f>Q370*H370</f>
        <v>1.0056000000000001E-2</v>
      </c>
      <c r="S370" s="138">
        <v>0</v>
      </c>
      <c r="T370" s="139">
        <f>S370*H370</f>
        <v>0</v>
      </c>
      <c r="AR370" s="140" t="s">
        <v>377</v>
      </c>
      <c r="AT370" s="140" t="s">
        <v>544</v>
      </c>
      <c r="AU370" s="140" t="s">
        <v>84</v>
      </c>
      <c r="AY370" s="15" t="s">
        <v>158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5" t="s">
        <v>80</v>
      </c>
      <c r="BK370" s="141">
        <f>ROUND(I370*H370,2)</f>
        <v>0</v>
      </c>
      <c r="BL370" s="15" t="s">
        <v>294</v>
      </c>
      <c r="BM370" s="140" t="s">
        <v>654</v>
      </c>
    </row>
    <row r="371" spans="2:65" s="11" customFormat="1">
      <c r="B371" s="142"/>
      <c r="D371" s="143" t="s">
        <v>165</v>
      </c>
      <c r="E371" s="144" t="s">
        <v>1</v>
      </c>
      <c r="F371" s="145" t="s">
        <v>655</v>
      </c>
      <c r="H371" s="146">
        <v>0.4</v>
      </c>
      <c r="I371" s="147"/>
      <c r="L371" s="142"/>
      <c r="M371" s="148"/>
      <c r="T371" s="149"/>
      <c r="AT371" s="144" t="s">
        <v>165</v>
      </c>
      <c r="AU371" s="144" t="s">
        <v>84</v>
      </c>
      <c r="AV371" s="11" t="s">
        <v>84</v>
      </c>
      <c r="AW371" s="11" t="s">
        <v>32</v>
      </c>
      <c r="AX371" s="11" t="s">
        <v>80</v>
      </c>
      <c r="AY371" s="144" t="s">
        <v>158</v>
      </c>
    </row>
    <row r="372" spans="2:65" s="1" customFormat="1" ht="24.2" customHeight="1">
      <c r="B372" s="128"/>
      <c r="C372" s="129" t="s">
        <v>656</v>
      </c>
      <c r="D372" s="129" t="s">
        <v>159</v>
      </c>
      <c r="E372" s="130" t="s">
        <v>657</v>
      </c>
      <c r="F372" s="131" t="s">
        <v>658</v>
      </c>
      <c r="G372" s="132" t="s">
        <v>552</v>
      </c>
      <c r="H372" s="176"/>
      <c r="I372" s="134"/>
      <c r="J372" s="135">
        <f>ROUND(I372*H372,2)</f>
        <v>0</v>
      </c>
      <c r="K372" s="131" t="s">
        <v>225</v>
      </c>
      <c r="L372" s="30"/>
      <c r="M372" s="136" t="s">
        <v>1</v>
      </c>
      <c r="N372" s="137" t="s">
        <v>41</v>
      </c>
      <c r="P372" s="138">
        <f>O372*H372</f>
        <v>0</v>
      </c>
      <c r="Q372" s="138">
        <v>0</v>
      </c>
      <c r="R372" s="138">
        <f>Q372*H372</f>
        <v>0</v>
      </c>
      <c r="S372" s="138">
        <v>0</v>
      </c>
      <c r="T372" s="139">
        <f>S372*H372</f>
        <v>0</v>
      </c>
      <c r="AR372" s="140" t="s">
        <v>294</v>
      </c>
      <c r="AT372" s="140" t="s">
        <v>159</v>
      </c>
      <c r="AU372" s="140" t="s">
        <v>84</v>
      </c>
      <c r="AY372" s="15" t="s">
        <v>158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5" t="s">
        <v>80</v>
      </c>
      <c r="BK372" s="141">
        <f>ROUND(I372*H372,2)</f>
        <v>0</v>
      </c>
      <c r="BL372" s="15" t="s">
        <v>294</v>
      </c>
      <c r="BM372" s="140" t="s">
        <v>659</v>
      </c>
    </row>
    <row r="373" spans="2:65" s="10" customFormat="1" ht="22.9" customHeight="1">
      <c r="B373" s="118"/>
      <c r="D373" s="119" t="s">
        <v>75</v>
      </c>
      <c r="E373" s="164" t="s">
        <v>660</v>
      </c>
      <c r="F373" s="164" t="s">
        <v>661</v>
      </c>
      <c r="I373" s="121"/>
      <c r="J373" s="165">
        <f>BK373</f>
        <v>0</v>
      </c>
      <c r="L373" s="118"/>
      <c r="M373" s="123"/>
      <c r="P373" s="124">
        <f>SUM(P374:P412)</f>
        <v>0</v>
      </c>
      <c r="R373" s="124">
        <f>SUM(R374:R412)</f>
        <v>4.2576580799999997</v>
      </c>
      <c r="T373" s="125">
        <f>SUM(T374:T412)</f>
        <v>0</v>
      </c>
      <c r="AR373" s="119" t="s">
        <v>84</v>
      </c>
      <c r="AT373" s="126" t="s">
        <v>75</v>
      </c>
      <c r="AU373" s="126" t="s">
        <v>80</v>
      </c>
      <c r="AY373" s="119" t="s">
        <v>158</v>
      </c>
      <c r="BK373" s="127">
        <f>SUM(BK374:BK412)</f>
        <v>0</v>
      </c>
    </row>
    <row r="374" spans="2:65" s="1" customFormat="1" ht="16.5" customHeight="1">
      <c r="B374" s="128"/>
      <c r="C374" s="129" t="s">
        <v>662</v>
      </c>
      <c r="D374" s="129" t="s">
        <v>159</v>
      </c>
      <c r="E374" s="130" t="s">
        <v>663</v>
      </c>
      <c r="F374" s="131" t="s">
        <v>664</v>
      </c>
      <c r="G374" s="132" t="s">
        <v>256</v>
      </c>
      <c r="H374" s="133">
        <v>125.61</v>
      </c>
      <c r="I374" s="134"/>
      <c r="J374" s="135">
        <f>ROUND(I374*H374,2)</f>
        <v>0</v>
      </c>
      <c r="K374" s="131" t="s">
        <v>225</v>
      </c>
      <c r="L374" s="30"/>
      <c r="M374" s="136" t="s">
        <v>1</v>
      </c>
      <c r="N374" s="137" t="s">
        <v>41</v>
      </c>
      <c r="P374" s="138">
        <f>O374*H374</f>
        <v>0</v>
      </c>
      <c r="Q374" s="138">
        <v>0</v>
      </c>
      <c r="R374" s="138">
        <f>Q374*H374</f>
        <v>0</v>
      </c>
      <c r="S374" s="138">
        <v>0</v>
      </c>
      <c r="T374" s="139">
        <f>S374*H374</f>
        <v>0</v>
      </c>
      <c r="AR374" s="140" t="s">
        <v>294</v>
      </c>
      <c r="AT374" s="140" t="s">
        <v>159</v>
      </c>
      <c r="AU374" s="140" t="s">
        <v>84</v>
      </c>
      <c r="AY374" s="15" t="s">
        <v>158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5" t="s">
        <v>80</v>
      </c>
      <c r="BK374" s="141">
        <f>ROUND(I374*H374,2)</f>
        <v>0</v>
      </c>
      <c r="BL374" s="15" t="s">
        <v>294</v>
      </c>
      <c r="BM374" s="140" t="s">
        <v>665</v>
      </c>
    </row>
    <row r="375" spans="2:65" s="11" customFormat="1" ht="22.5">
      <c r="B375" s="142"/>
      <c r="D375" s="143" t="s">
        <v>165</v>
      </c>
      <c r="E375" s="144" t="s">
        <v>1</v>
      </c>
      <c r="F375" s="145" t="s">
        <v>450</v>
      </c>
      <c r="H375" s="146">
        <v>125.61</v>
      </c>
      <c r="I375" s="147"/>
      <c r="L375" s="142"/>
      <c r="M375" s="148"/>
      <c r="T375" s="149"/>
      <c r="AT375" s="144" t="s">
        <v>165</v>
      </c>
      <c r="AU375" s="144" t="s">
        <v>84</v>
      </c>
      <c r="AV375" s="11" t="s">
        <v>84</v>
      </c>
      <c r="AW375" s="11" t="s">
        <v>32</v>
      </c>
      <c r="AX375" s="11" t="s">
        <v>80</v>
      </c>
      <c r="AY375" s="144" t="s">
        <v>158</v>
      </c>
    </row>
    <row r="376" spans="2:65" s="1" customFormat="1" ht="16.5" customHeight="1">
      <c r="B376" s="128"/>
      <c r="C376" s="129" t="s">
        <v>666</v>
      </c>
      <c r="D376" s="129" t="s">
        <v>159</v>
      </c>
      <c r="E376" s="130" t="s">
        <v>667</v>
      </c>
      <c r="F376" s="131" t="s">
        <v>668</v>
      </c>
      <c r="G376" s="132" t="s">
        <v>256</v>
      </c>
      <c r="H376" s="133">
        <v>125.61</v>
      </c>
      <c r="I376" s="134"/>
      <c r="J376" s="135">
        <f>ROUND(I376*H376,2)</f>
        <v>0</v>
      </c>
      <c r="K376" s="131" t="s">
        <v>225</v>
      </c>
      <c r="L376" s="30"/>
      <c r="M376" s="136" t="s">
        <v>1</v>
      </c>
      <c r="N376" s="137" t="s">
        <v>41</v>
      </c>
      <c r="P376" s="138">
        <f>O376*H376</f>
        <v>0</v>
      </c>
      <c r="Q376" s="138">
        <v>2.9999999999999997E-4</v>
      </c>
      <c r="R376" s="138">
        <f>Q376*H376</f>
        <v>3.7682999999999994E-2</v>
      </c>
      <c r="S376" s="138">
        <v>0</v>
      </c>
      <c r="T376" s="139">
        <f>S376*H376</f>
        <v>0</v>
      </c>
      <c r="AR376" s="140" t="s">
        <v>294</v>
      </c>
      <c r="AT376" s="140" t="s">
        <v>159</v>
      </c>
      <c r="AU376" s="140" t="s">
        <v>84</v>
      </c>
      <c r="AY376" s="15" t="s">
        <v>158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5" t="s">
        <v>80</v>
      </c>
      <c r="BK376" s="141">
        <f>ROUND(I376*H376,2)</f>
        <v>0</v>
      </c>
      <c r="BL376" s="15" t="s">
        <v>294</v>
      </c>
      <c r="BM376" s="140" t="s">
        <v>669</v>
      </c>
    </row>
    <row r="377" spans="2:65" s="1" customFormat="1" ht="37.9" customHeight="1">
      <c r="B377" s="128"/>
      <c r="C377" s="129" t="s">
        <v>670</v>
      </c>
      <c r="D377" s="129" t="s">
        <v>159</v>
      </c>
      <c r="E377" s="130" t="s">
        <v>671</v>
      </c>
      <c r="F377" s="131" t="s">
        <v>672</v>
      </c>
      <c r="G377" s="132" t="s">
        <v>352</v>
      </c>
      <c r="H377" s="133">
        <v>15.4</v>
      </c>
      <c r="I377" s="134"/>
      <c r="J377" s="135">
        <f>ROUND(I377*H377,2)</f>
        <v>0</v>
      </c>
      <c r="K377" s="131" t="s">
        <v>225</v>
      </c>
      <c r="L377" s="30"/>
      <c r="M377" s="136" t="s">
        <v>1</v>
      </c>
      <c r="N377" s="137" t="s">
        <v>41</v>
      </c>
      <c r="P377" s="138">
        <f>O377*H377</f>
        <v>0</v>
      </c>
      <c r="Q377" s="138">
        <v>1.5299999999999999E-3</v>
      </c>
      <c r="R377" s="138">
        <f>Q377*H377</f>
        <v>2.3562E-2</v>
      </c>
      <c r="S377" s="138">
        <v>0</v>
      </c>
      <c r="T377" s="139">
        <f>S377*H377</f>
        <v>0</v>
      </c>
      <c r="AR377" s="140" t="s">
        <v>294</v>
      </c>
      <c r="AT377" s="140" t="s">
        <v>159</v>
      </c>
      <c r="AU377" s="140" t="s">
        <v>84</v>
      </c>
      <c r="AY377" s="15" t="s">
        <v>158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5" t="s">
        <v>80</v>
      </c>
      <c r="BK377" s="141">
        <f>ROUND(I377*H377,2)</f>
        <v>0</v>
      </c>
      <c r="BL377" s="15" t="s">
        <v>294</v>
      </c>
      <c r="BM377" s="140" t="s">
        <v>673</v>
      </c>
    </row>
    <row r="378" spans="2:65" s="11" customFormat="1">
      <c r="B378" s="142"/>
      <c r="D378" s="143" t="s">
        <v>165</v>
      </c>
      <c r="E378" s="144" t="s">
        <v>1</v>
      </c>
      <c r="F378" s="145" t="s">
        <v>674</v>
      </c>
      <c r="H378" s="146">
        <v>15.4</v>
      </c>
      <c r="I378" s="147"/>
      <c r="L378" s="142"/>
      <c r="M378" s="148"/>
      <c r="T378" s="149"/>
      <c r="AT378" s="144" t="s">
        <v>165</v>
      </c>
      <c r="AU378" s="144" t="s">
        <v>84</v>
      </c>
      <c r="AV378" s="11" t="s">
        <v>84</v>
      </c>
      <c r="AW378" s="11" t="s">
        <v>32</v>
      </c>
      <c r="AX378" s="11" t="s">
        <v>76</v>
      </c>
      <c r="AY378" s="144" t="s">
        <v>158</v>
      </c>
    </row>
    <row r="379" spans="2:65" s="1" customFormat="1" ht="37.9" customHeight="1">
      <c r="B379" s="128"/>
      <c r="C379" s="166" t="s">
        <v>675</v>
      </c>
      <c r="D379" s="166" t="s">
        <v>544</v>
      </c>
      <c r="E379" s="167" t="s">
        <v>676</v>
      </c>
      <c r="F379" s="168" t="s">
        <v>677</v>
      </c>
      <c r="G379" s="169" t="s">
        <v>352</v>
      </c>
      <c r="H379" s="170">
        <v>16.940000000000001</v>
      </c>
      <c r="I379" s="171"/>
      <c r="J379" s="172">
        <f>ROUND(I379*H379,2)</f>
        <v>0</v>
      </c>
      <c r="K379" s="168" t="s">
        <v>225</v>
      </c>
      <c r="L379" s="173"/>
      <c r="M379" s="174" t="s">
        <v>1</v>
      </c>
      <c r="N379" s="175" t="s">
        <v>41</v>
      </c>
      <c r="P379" s="138">
        <f>O379*H379</f>
        <v>0</v>
      </c>
      <c r="Q379" s="138">
        <v>6.6E-3</v>
      </c>
      <c r="R379" s="138">
        <f>Q379*H379</f>
        <v>0.11180400000000001</v>
      </c>
      <c r="S379" s="138">
        <v>0</v>
      </c>
      <c r="T379" s="139">
        <f>S379*H379</f>
        <v>0</v>
      </c>
      <c r="AR379" s="140" t="s">
        <v>377</v>
      </c>
      <c r="AT379" s="140" t="s">
        <v>544</v>
      </c>
      <c r="AU379" s="140" t="s">
        <v>84</v>
      </c>
      <c r="AY379" s="15" t="s">
        <v>158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5" t="s">
        <v>80</v>
      </c>
      <c r="BK379" s="141">
        <f>ROUND(I379*H379,2)</f>
        <v>0</v>
      </c>
      <c r="BL379" s="15" t="s">
        <v>294</v>
      </c>
      <c r="BM379" s="140" t="s">
        <v>678</v>
      </c>
    </row>
    <row r="380" spans="2:65" s="11" customFormat="1">
      <c r="B380" s="142"/>
      <c r="D380" s="143" t="s">
        <v>165</v>
      </c>
      <c r="F380" s="145" t="s">
        <v>679</v>
      </c>
      <c r="H380" s="146">
        <v>16.940000000000001</v>
      </c>
      <c r="I380" s="147"/>
      <c r="L380" s="142"/>
      <c r="M380" s="148"/>
      <c r="T380" s="149"/>
      <c r="AT380" s="144" t="s">
        <v>165</v>
      </c>
      <c r="AU380" s="144" t="s">
        <v>84</v>
      </c>
      <c r="AV380" s="11" t="s">
        <v>84</v>
      </c>
      <c r="AW380" s="11" t="s">
        <v>3</v>
      </c>
      <c r="AX380" s="11" t="s">
        <v>80</v>
      </c>
      <c r="AY380" s="144" t="s">
        <v>158</v>
      </c>
    </row>
    <row r="381" spans="2:65" s="1" customFormat="1" ht="37.9" customHeight="1">
      <c r="B381" s="128"/>
      <c r="C381" s="129" t="s">
        <v>680</v>
      </c>
      <c r="D381" s="129" t="s">
        <v>159</v>
      </c>
      <c r="E381" s="130" t="s">
        <v>681</v>
      </c>
      <c r="F381" s="131" t="s">
        <v>682</v>
      </c>
      <c r="G381" s="132" t="s">
        <v>352</v>
      </c>
      <c r="H381" s="133">
        <v>15.4</v>
      </c>
      <c r="I381" s="134"/>
      <c r="J381" s="135">
        <f>ROUND(I381*H381,2)</f>
        <v>0</v>
      </c>
      <c r="K381" s="131" t="s">
        <v>225</v>
      </c>
      <c r="L381" s="30"/>
      <c r="M381" s="136" t="s">
        <v>1</v>
      </c>
      <c r="N381" s="137" t="s">
        <v>41</v>
      </c>
      <c r="P381" s="138">
        <f>O381*H381</f>
        <v>0</v>
      </c>
      <c r="Q381" s="138">
        <v>1.0200000000000001E-3</v>
      </c>
      <c r="R381" s="138">
        <f>Q381*H381</f>
        <v>1.5708000000000003E-2</v>
      </c>
      <c r="S381" s="138">
        <v>0</v>
      </c>
      <c r="T381" s="139">
        <f>S381*H381</f>
        <v>0</v>
      </c>
      <c r="AR381" s="140" t="s">
        <v>294</v>
      </c>
      <c r="AT381" s="140" t="s">
        <v>159</v>
      </c>
      <c r="AU381" s="140" t="s">
        <v>84</v>
      </c>
      <c r="AY381" s="15" t="s">
        <v>158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5" t="s">
        <v>80</v>
      </c>
      <c r="BK381" s="141">
        <f>ROUND(I381*H381,2)</f>
        <v>0</v>
      </c>
      <c r="BL381" s="15" t="s">
        <v>294</v>
      </c>
      <c r="BM381" s="140" t="s">
        <v>683</v>
      </c>
    </row>
    <row r="382" spans="2:65" s="11" customFormat="1">
      <c r="B382" s="142"/>
      <c r="D382" s="143" t="s">
        <v>165</v>
      </c>
      <c r="E382" s="144" t="s">
        <v>1</v>
      </c>
      <c r="F382" s="145" t="s">
        <v>684</v>
      </c>
      <c r="H382" s="146">
        <v>15.4</v>
      </c>
      <c r="I382" s="147"/>
      <c r="L382" s="142"/>
      <c r="M382" s="148"/>
      <c r="T382" s="149"/>
      <c r="AT382" s="144" t="s">
        <v>165</v>
      </c>
      <c r="AU382" s="144" t="s">
        <v>84</v>
      </c>
      <c r="AV382" s="11" t="s">
        <v>84</v>
      </c>
      <c r="AW382" s="11" t="s">
        <v>32</v>
      </c>
      <c r="AX382" s="11" t="s">
        <v>76</v>
      </c>
      <c r="AY382" s="144" t="s">
        <v>158</v>
      </c>
    </row>
    <row r="383" spans="2:65" s="1" customFormat="1" ht="33" customHeight="1">
      <c r="B383" s="128"/>
      <c r="C383" s="166" t="s">
        <v>130</v>
      </c>
      <c r="D383" s="166" t="s">
        <v>544</v>
      </c>
      <c r="E383" s="167" t="s">
        <v>685</v>
      </c>
      <c r="F383" s="168" t="s">
        <v>686</v>
      </c>
      <c r="G383" s="169" t="s">
        <v>256</v>
      </c>
      <c r="H383" s="170">
        <v>3.3879999999999999</v>
      </c>
      <c r="I383" s="171"/>
      <c r="J383" s="172">
        <f>ROUND(I383*H383,2)</f>
        <v>0</v>
      </c>
      <c r="K383" s="168" t="s">
        <v>225</v>
      </c>
      <c r="L383" s="173"/>
      <c r="M383" s="174" t="s">
        <v>1</v>
      </c>
      <c r="N383" s="175" t="s">
        <v>41</v>
      </c>
      <c r="P383" s="138">
        <f>O383*H383</f>
        <v>0</v>
      </c>
      <c r="Q383" s="138">
        <v>2.1999999999999999E-2</v>
      </c>
      <c r="R383" s="138">
        <f>Q383*H383</f>
        <v>7.4535999999999991E-2</v>
      </c>
      <c r="S383" s="138">
        <v>0</v>
      </c>
      <c r="T383" s="139">
        <f>S383*H383</f>
        <v>0</v>
      </c>
      <c r="AR383" s="140" t="s">
        <v>377</v>
      </c>
      <c r="AT383" s="140" t="s">
        <v>544</v>
      </c>
      <c r="AU383" s="140" t="s">
        <v>84</v>
      </c>
      <c r="AY383" s="15" t="s">
        <v>158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5" t="s">
        <v>80</v>
      </c>
      <c r="BK383" s="141">
        <f>ROUND(I383*H383,2)</f>
        <v>0</v>
      </c>
      <c r="BL383" s="15" t="s">
        <v>294</v>
      </c>
      <c r="BM383" s="140" t="s">
        <v>687</v>
      </c>
    </row>
    <row r="384" spans="2:65" s="11" customFormat="1">
      <c r="B384" s="142"/>
      <c r="D384" s="143" t="s">
        <v>165</v>
      </c>
      <c r="E384" s="144" t="s">
        <v>1</v>
      </c>
      <c r="F384" s="145" t="s">
        <v>688</v>
      </c>
      <c r="H384" s="146">
        <v>3.08</v>
      </c>
      <c r="I384" s="147"/>
      <c r="L384" s="142"/>
      <c r="M384" s="148"/>
      <c r="T384" s="149"/>
      <c r="AT384" s="144" t="s">
        <v>165</v>
      </c>
      <c r="AU384" s="144" t="s">
        <v>84</v>
      </c>
      <c r="AV384" s="11" t="s">
        <v>84</v>
      </c>
      <c r="AW384" s="11" t="s">
        <v>32</v>
      </c>
      <c r="AX384" s="11" t="s">
        <v>76</v>
      </c>
      <c r="AY384" s="144" t="s">
        <v>158</v>
      </c>
    </row>
    <row r="385" spans="2:65" s="11" customFormat="1">
      <c r="B385" s="142"/>
      <c r="D385" s="143" t="s">
        <v>165</v>
      </c>
      <c r="F385" s="145" t="s">
        <v>689</v>
      </c>
      <c r="H385" s="146">
        <v>3.3879999999999999</v>
      </c>
      <c r="I385" s="147"/>
      <c r="L385" s="142"/>
      <c r="M385" s="148"/>
      <c r="T385" s="149"/>
      <c r="AT385" s="144" t="s">
        <v>165</v>
      </c>
      <c r="AU385" s="144" t="s">
        <v>84</v>
      </c>
      <c r="AV385" s="11" t="s">
        <v>84</v>
      </c>
      <c r="AW385" s="11" t="s">
        <v>3</v>
      </c>
      <c r="AX385" s="11" t="s">
        <v>80</v>
      </c>
      <c r="AY385" s="144" t="s">
        <v>158</v>
      </c>
    </row>
    <row r="386" spans="2:65" s="1" customFormat="1" ht="33" customHeight="1">
      <c r="B386" s="128"/>
      <c r="C386" s="129" t="s">
        <v>690</v>
      </c>
      <c r="D386" s="129" t="s">
        <v>159</v>
      </c>
      <c r="E386" s="130" t="s">
        <v>691</v>
      </c>
      <c r="F386" s="131" t="s">
        <v>692</v>
      </c>
      <c r="G386" s="132" t="s">
        <v>352</v>
      </c>
      <c r="H386" s="133">
        <v>106.91</v>
      </c>
      <c r="I386" s="134"/>
      <c r="J386" s="135">
        <f>ROUND(I386*H386,2)</f>
        <v>0</v>
      </c>
      <c r="K386" s="131" t="s">
        <v>225</v>
      </c>
      <c r="L386" s="30"/>
      <c r="M386" s="136" t="s">
        <v>1</v>
      </c>
      <c r="N386" s="137" t="s">
        <v>41</v>
      </c>
      <c r="P386" s="138">
        <f>O386*H386</f>
        <v>0</v>
      </c>
      <c r="Q386" s="138">
        <v>4.2999999999999999E-4</v>
      </c>
      <c r="R386" s="138">
        <f>Q386*H386</f>
        <v>4.59713E-2</v>
      </c>
      <c r="S386" s="138">
        <v>0</v>
      </c>
      <c r="T386" s="139">
        <f>S386*H386</f>
        <v>0</v>
      </c>
      <c r="AR386" s="140" t="s">
        <v>294</v>
      </c>
      <c r="AT386" s="140" t="s">
        <v>159</v>
      </c>
      <c r="AU386" s="140" t="s">
        <v>84</v>
      </c>
      <c r="AY386" s="15" t="s">
        <v>158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5" t="s">
        <v>80</v>
      </c>
      <c r="BK386" s="141">
        <f>ROUND(I386*H386,2)</f>
        <v>0</v>
      </c>
      <c r="BL386" s="15" t="s">
        <v>294</v>
      </c>
      <c r="BM386" s="140" t="s">
        <v>693</v>
      </c>
    </row>
    <row r="387" spans="2:65" s="11" customFormat="1">
      <c r="B387" s="142"/>
      <c r="D387" s="143" t="s">
        <v>165</v>
      </c>
      <c r="E387" s="144" t="s">
        <v>1</v>
      </c>
      <c r="F387" s="145" t="s">
        <v>694</v>
      </c>
      <c r="H387" s="146">
        <v>17.13</v>
      </c>
      <c r="I387" s="147"/>
      <c r="L387" s="142"/>
      <c r="M387" s="148"/>
      <c r="T387" s="149"/>
      <c r="AT387" s="144" t="s">
        <v>165</v>
      </c>
      <c r="AU387" s="144" t="s">
        <v>84</v>
      </c>
      <c r="AV387" s="11" t="s">
        <v>84</v>
      </c>
      <c r="AW387" s="11" t="s">
        <v>32</v>
      </c>
      <c r="AX387" s="11" t="s">
        <v>76</v>
      </c>
      <c r="AY387" s="144" t="s">
        <v>158</v>
      </c>
    </row>
    <row r="388" spans="2:65" s="11" customFormat="1">
      <c r="B388" s="142"/>
      <c r="D388" s="143" t="s">
        <v>165</v>
      </c>
      <c r="E388" s="144" t="s">
        <v>1</v>
      </c>
      <c r="F388" s="145" t="s">
        <v>695</v>
      </c>
      <c r="H388" s="146">
        <v>-1.7</v>
      </c>
      <c r="I388" s="147"/>
      <c r="L388" s="142"/>
      <c r="M388" s="148"/>
      <c r="T388" s="149"/>
      <c r="AT388" s="144" t="s">
        <v>165</v>
      </c>
      <c r="AU388" s="144" t="s">
        <v>84</v>
      </c>
      <c r="AV388" s="11" t="s">
        <v>84</v>
      </c>
      <c r="AW388" s="11" t="s">
        <v>32</v>
      </c>
      <c r="AX388" s="11" t="s">
        <v>76</v>
      </c>
      <c r="AY388" s="144" t="s">
        <v>158</v>
      </c>
    </row>
    <row r="389" spans="2:65" s="11" customFormat="1">
      <c r="B389" s="142"/>
      <c r="D389" s="143" t="s">
        <v>165</v>
      </c>
      <c r="E389" s="144" t="s">
        <v>1</v>
      </c>
      <c r="F389" s="145" t="s">
        <v>696</v>
      </c>
      <c r="H389" s="146">
        <v>-1.04</v>
      </c>
      <c r="I389" s="147"/>
      <c r="L389" s="142"/>
      <c r="M389" s="148"/>
      <c r="T389" s="149"/>
      <c r="AT389" s="144" t="s">
        <v>165</v>
      </c>
      <c r="AU389" s="144" t="s">
        <v>84</v>
      </c>
      <c r="AV389" s="11" t="s">
        <v>84</v>
      </c>
      <c r="AW389" s="11" t="s">
        <v>32</v>
      </c>
      <c r="AX389" s="11" t="s">
        <v>76</v>
      </c>
      <c r="AY389" s="144" t="s">
        <v>158</v>
      </c>
    </row>
    <row r="390" spans="2:65" s="11" customFormat="1">
      <c r="B390" s="142"/>
      <c r="D390" s="143" t="s">
        <v>165</v>
      </c>
      <c r="E390" s="144" t="s">
        <v>1</v>
      </c>
      <c r="F390" s="145" t="s">
        <v>697</v>
      </c>
      <c r="H390" s="146">
        <v>8.3000000000000007</v>
      </c>
      <c r="I390" s="147"/>
      <c r="L390" s="142"/>
      <c r="M390" s="148"/>
      <c r="T390" s="149"/>
      <c r="AT390" s="144" t="s">
        <v>165</v>
      </c>
      <c r="AU390" s="144" t="s">
        <v>84</v>
      </c>
      <c r="AV390" s="11" t="s">
        <v>84</v>
      </c>
      <c r="AW390" s="11" t="s">
        <v>32</v>
      </c>
      <c r="AX390" s="11" t="s">
        <v>76</v>
      </c>
      <c r="AY390" s="144" t="s">
        <v>158</v>
      </c>
    </row>
    <row r="391" spans="2:65" s="11" customFormat="1">
      <c r="B391" s="142"/>
      <c r="D391" s="143" t="s">
        <v>165</v>
      </c>
      <c r="E391" s="144" t="s">
        <v>1</v>
      </c>
      <c r="F391" s="145" t="s">
        <v>698</v>
      </c>
      <c r="H391" s="146">
        <v>-3.2</v>
      </c>
      <c r="I391" s="147"/>
      <c r="L391" s="142"/>
      <c r="M391" s="148"/>
      <c r="T391" s="149"/>
      <c r="AT391" s="144" t="s">
        <v>165</v>
      </c>
      <c r="AU391" s="144" t="s">
        <v>84</v>
      </c>
      <c r="AV391" s="11" t="s">
        <v>84</v>
      </c>
      <c r="AW391" s="11" t="s">
        <v>32</v>
      </c>
      <c r="AX391" s="11" t="s">
        <v>76</v>
      </c>
      <c r="AY391" s="144" t="s">
        <v>158</v>
      </c>
    </row>
    <row r="392" spans="2:65" s="11" customFormat="1">
      <c r="B392" s="142"/>
      <c r="D392" s="143" t="s">
        <v>165</v>
      </c>
      <c r="E392" s="144" t="s">
        <v>1</v>
      </c>
      <c r="F392" s="145" t="s">
        <v>699</v>
      </c>
      <c r="H392" s="146">
        <v>15.1</v>
      </c>
      <c r="I392" s="147"/>
      <c r="L392" s="142"/>
      <c r="M392" s="148"/>
      <c r="T392" s="149"/>
      <c r="AT392" s="144" t="s">
        <v>165</v>
      </c>
      <c r="AU392" s="144" t="s">
        <v>84</v>
      </c>
      <c r="AV392" s="11" t="s">
        <v>84</v>
      </c>
      <c r="AW392" s="11" t="s">
        <v>32</v>
      </c>
      <c r="AX392" s="11" t="s">
        <v>76</v>
      </c>
      <c r="AY392" s="144" t="s">
        <v>158</v>
      </c>
    </row>
    <row r="393" spans="2:65" s="11" customFormat="1">
      <c r="B393" s="142"/>
      <c r="D393" s="143" t="s">
        <v>165</v>
      </c>
      <c r="E393" s="144" t="s">
        <v>1</v>
      </c>
      <c r="F393" s="145" t="s">
        <v>700</v>
      </c>
      <c r="H393" s="146">
        <v>-0.8</v>
      </c>
      <c r="I393" s="147"/>
      <c r="L393" s="142"/>
      <c r="M393" s="148"/>
      <c r="T393" s="149"/>
      <c r="AT393" s="144" t="s">
        <v>165</v>
      </c>
      <c r="AU393" s="144" t="s">
        <v>84</v>
      </c>
      <c r="AV393" s="11" t="s">
        <v>84</v>
      </c>
      <c r="AW393" s="11" t="s">
        <v>32</v>
      </c>
      <c r="AX393" s="11" t="s">
        <v>76</v>
      </c>
      <c r="AY393" s="144" t="s">
        <v>158</v>
      </c>
    </row>
    <row r="394" spans="2:65" s="11" customFormat="1">
      <c r="B394" s="142"/>
      <c r="D394" s="143" t="s">
        <v>165</v>
      </c>
      <c r="E394" s="144" t="s">
        <v>1</v>
      </c>
      <c r="F394" s="145" t="s">
        <v>701</v>
      </c>
      <c r="H394" s="146">
        <v>23.12</v>
      </c>
      <c r="I394" s="147"/>
      <c r="L394" s="142"/>
      <c r="M394" s="148"/>
      <c r="T394" s="149"/>
      <c r="AT394" s="144" t="s">
        <v>165</v>
      </c>
      <c r="AU394" s="144" t="s">
        <v>84</v>
      </c>
      <c r="AV394" s="11" t="s">
        <v>84</v>
      </c>
      <c r="AW394" s="11" t="s">
        <v>32</v>
      </c>
      <c r="AX394" s="11" t="s">
        <v>76</v>
      </c>
      <c r="AY394" s="144" t="s">
        <v>158</v>
      </c>
    </row>
    <row r="395" spans="2:65" s="11" customFormat="1">
      <c r="B395" s="142"/>
      <c r="D395" s="143" t="s">
        <v>165</v>
      </c>
      <c r="E395" s="144" t="s">
        <v>1</v>
      </c>
      <c r="F395" s="145" t="s">
        <v>700</v>
      </c>
      <c r="H395" s="146">
        <v>-0.8</v>
      </c>
      <c r="I395" s="147"/>
      <c r="L395" s="142"/>
      <c r="M395" s="148"/>
      <c r="T395" s="149"/>
      <c r="AT395" s="144" t="s">
        <v>165</v>
      </c>
      <c r="AU395" s="144" t="s">
        <v>84</v>
      </c>
      <c r="AV395" s="11" t="s">
        <v>84</v>
      </c>
      <c r="AW395" s="11" t="s">
        <v>32</v>
      </c>
      <c r="AX395" s="11" t="s">
        <v>76</v>
      </c>
      <c r="AY395" s="144" t="s">
        <v>158</v>
      </c>
    </row>
    <row r="396" spans="2:65" s="11" customFormat="1">
      <c r="B396" s="142"/>
      <c r="D396" s="143" t="s">
        <v>165</v>
      </c>
      <c r="E396" s="144" t="s">
        <v>1</v>
      </c>
      <c r="F396" s="145" t="s">
        <v>702</v>
      </c>
      <c r="H396" s="146">
        <v>12</v>
      </c>
      <c r="I396" s="147"/>
      <c r="L396" s="142"/>
      <c r="M396" s="148"/>
      <c r="T396" s="149"/>
      <c r="AT396" s="144" t="s">
        <v>165</v>
      </c>
      <c r="AU396" s="144" t="s">
        <v>84</v>
      </c>
      <c r="AV396" s="11" t="s">
        <v>84</v>
      </c>
      <c r="AW396" s="11" t="s">
        <v>32</v>
      </c>
      <c r="AX396" s="11" t="s">
        <v>76</v>
      </c>
      <c r="AY396" s="144" t="s">
        <v>158</v>
      </c>
    </row>
    <row r="397" spans="2:65" s="11" customFormat="1">
      <c r="B397" s="142"/>
      <c r="D397" s="143" t="s">
        <v>165</v>
      </c>
      <c r="E397" s="144" t="s">
        <v>1</v>
      </c>
      <c r="F397" s="145" t="s">
        <v>703</v>
      </c>
      <c r="H397" s="146">
        <v>-4</v>
      </c>
      <c r="I397" s="147"/>
      <c r="L397" s="142"/>
      <c r="M397" s="148"/>
      <c r="T397" s="149"/>
      <c r="AT397" s="144" t="s">
        <v>165</v>
      </c>
      <c r="AU397" s="144" t="s">
        <v>84</v>
      </c>
      <c r="AV397" s="11" t="s">
        <v>84</v>
      </c>
      <c r="AW397" s="11" t="s">
        <v>32</v>
      </c>
      <c r="AX397" s="11" t="s">
        <v>76</v>
      </c>
      <c r="AY397" s="144" t="s">
        <v>158</v>
      </c>
    </row>
    <row r="398" spans="2:65" s="11" customFormat="1">
      <c r="B398" s="142"/>
      <c r="D398" s="143" t="s">
        <v>165</v>
      </c>
      <c r="E398" s="144" t="s">
        <v>1</v>
      </c>
      <c r="F398" s="145" t="s">
        <v>704</v>
      </c>
      <c r="H398" s="146">
        <v>15.1</v>
      </c>
      <c r="I398" s="147"/>
      <c r="L398" s="142"/>
      <c r="M398" s="148"/>
      <c r="T398" s="149"/>
      <c r="AT398" s="144" t="s">
        <v>165</v>
      </c>
      <c r="AU398" s="144" t="s">
        <v>84</v>
      </c>
      <c r="AV398" s="11" t="s">
        <v>84</v>
      </c>
      <c r="AW398" s="11" t="s">
        <v>32</v>
      </c>
      <c r="AX398" s="11" t="s">
        <v>76</v>
      </c>
      <c r="AY398" s="144" t="s">
        <v>158</v>
      </c>
    </row>
    <row r="399" spans="2:65" s="11" customFormat="1">
      <c r="B399" s="142"/>
      <c r="D399" s="143" t="s">
        <v>165</v>
      </c>
      <c r="E399" s="144" t="s">
        <v>1</v>
      </c>
      <c r="F399" s="145" t="s">
        <v>700</v>
      </c>
      <c r="H399" s="146">
        <v>-0.8</v>
      </c>
      <c r="I399" s="147"/>
      <c r="L399" s="142"/>
      <c r="M399" s="148"/>
      <c r="T399" s="149"/>
      <c r="AT399" s="144" t="s">
        <v>165</v>
      </c>
      <c r="AU399" s="144" t="s">
        <v>84</v>
      </c>
      <c r="AV399" s="11" t="s">
        <v>84</v>
      </c>
      <c r="AW399" s="11" t="s">
        <v>32</v>
      </c>
      <c r="AX399" s="11" t="s">
        <v>76</v>
      </c>
      <c r="AY399" s="144" t="s">
        <v>158</v>
      </c>
    </row>
    <row r="400" spans="2:65" s="11" customFormat="1">
      <c r="B400" s="142"/>
      <c r="D400" s="143" t="s">
        <v>165</v>
      </c>
      <c r="E400" s="144" t="s">
        <v>1</v>
      </c>
      <c r="F400" s="145" t="s">
        <v>348</v>
      </c>
      <c r="H400" s="146">
        <v>-1.4</v>
      </c>
      <c r="I400" s="147"/>
      <c r="L400" s="142"/>
      <c r="M400" s="148"/>
      <c r="T400" s="149"/>
      <c r="AT400" s="144" t="s">
        <v>165</v>
      </c>
      <c r="AU400" s="144" t="s">
        <v>84</v>
      </c>
      <c r="AV400" s="11" t="s">
        <v>84</v>
      </c>
      <c r="AW400" s="11" t="s">
        <v>32</v>
      </c>
      <c r="AX400" s="11" t="s">
        <v>76</v>
      </c>
      <c r="AY400" s="144" t="s">
        <v>158</v>
      </c>
    </row>
    <row r="401" spans="2:65" s="11" customFormat="1">
      <c r="B401" s="142"/>
      <c r="D401" s="143" t="s">
        <v>165</v>
      </c>
      <c r="E401" s="144" t="s">
        <v>1</v>
      </c>
      <c r="F401" s="145" t="s">
        <v>705</v>
      </c>
      <c r="H401" s="146">
        <v>16.7</v>
      </c>
      <c r="I401" s="147"/>
      <c r="L401" s="142"/>
      <c r="M401" s="148"/>
      <c r="T401" s="149"/>
      <c r="AT401" s="144" t="s">
        <v>165</v>
      </c>
      <c r="AU401" s="144" t="s">
        <v>84</v>
      </c>
      <c r="AV401" s="11" t="s">
        <v>84</v>
      </c>
      <c r="AW401" s="11" t="s">
        <v>32</v>
      </c>
      <c r="AX401" s="11" t="s">
        <v>76</v>
      </c>
      <c r="AY401" s="144" t="s">
        <v>158</v>
      </c>
    </row>
    <row r="402" spans="2:65" s="11" customFormat="1">
      <c r="B402" s="142"/>
      <c r="D402" s="143" t="s">
        <v>165</v>
      </c>
      <c r="E402" s="144" t="s">
        <v>1</v>
      </c>
      <c r="F402" s="145" t="s">
        <v>700</v>
      </c>
      <c r="H402" s="146">
        <v>-0.8</v>
      </c>
      <c r="I402" s="147"/>
      <c r="L402" s="142"/>
      <c r="M402" s="148"/>
      <c r="T402" s="149"/>
      <c r="AT402" s="144" t="s">
        <v>165</v>
      </c>
      <c r="AU402" s="144" t="s">
        <v>84</v>
      </c>
      <c r="AV402" s="11" t="s">
        <v>84</v>
      </c>
      <c r="AW402" s="11" t="s">
        <v>32</v>
      </c>
      <c r="AX402" s="11" t="s">
        <v>76</v>
      </c>
      <c r="AY402" s="144" t="s">
        <v>158</v>
      </c>
    </row>
    <row r="403" spans="2:65" s="11" customFormat="1">
      <c r="B403" s="142"/>
      <c r="D403" s="143" t="s">
        <v>165</v>
      </c>
      <c r="E403" s="144" t="s">
        <v>1</v>
      </c>
      <c r="F403" s="145" t="s">
        <v>706</v>
      </c>
      <c r="H403" s="146">
        <v>15.6</v>
      </c>
      <c r="I403" s="147"/>
      <c r="L403" s="142"/>
      <c r="M403" s="148"/>
      <c r="T403" s="149"/>
      <c r="AT403" s="144" t="s">
        <v>165</v>
      </c>
      <c r="AU403" s="144" t="s">
        <v>84</v>
      </c>
      <c r="AV403" s="11" t="s">
        <v>84</v>
      </c>
      <c r="AW403" s="11" t="s">
        <v>32</v>
      </c>
      <c r="AX403" s="11" t="s">
        <v>76</v>
      </c>
      <c r="AY403" s="144" t="s">
        <v>158</v>
      </c>
    </row>
    <row r="404" spans="2:65" s="11" customFormat="1">
      <c r="B404" s="142"/>
      <c r="D404" s="143" t="s">
        <v>165</v>
      </c>
      <c r="E404" s="144" t="s">
        <v>1</v>
      </c>
      <c r="F404" s="145" t="s">
        <v>390</v>
      </c>
      <c r="H404" s="146">
        <v>-1.6</v>
      </c>
      <c r="I404" s="147"/>
      <c r="L404" s="142"/>
      <c r="M404" s="148"/>
      <c r="T404" s="149"/>
      <c r="AT404" s="144" t="s">
        <v>165</v>
      </c>
      <c r="AU404" s="144" t="s">
        <v>84</v>
      </c>
      <c r="AV404" s="11" t="s">
        <v>84</v>
      </c>
      <c r="AW404" s="11" t="s">
        <v>32</v>
      </c>
      <c r="AX404" s="11" t="s">
        <v>76</v>
      </c>
      <c r="AY404" s="144" t="s">
        <v>158</v>
      </c>
    </row>
    <row r="405" spans="2:65" s="1" customFormat="1" ht="24.2" customHeight="1">
      <c r="B405" s="128"/>
      <c r="C405" s="166" t="s">
        <v>707</v>
      </c>
      <c r="D405" s="166" t="s">
        <v>544</v>
      </c>
      <c r="E405" s="167" t="s">
        <v>708</v>
      </c>
      <c r="F405" s="168" t="s">
        <v>709</v>
      </c>
      <c r="G405" s="169" t="s">
        <v>352</v>
      </c>
      <c r="H405" s="170">
        <v>117.601</v>
      </c>
      <c r="I405" s="171"/>
      <c r="J405" s="172">
        <f>ROUND(I405*H405,2)</f>
        <v>0</v>
      </c>
      <c r="K405" s="168" t="s">
        <v>225</v>
      </c>
      <c r="L405" s="173"/>
      <c r="M405" s="174" t="s">
        <v>1</v>
      </c>
      <c r="N405" s="175" t="s">
        <v>41</v>
      </c>
      <c r="P405" s="138">
        <f>O405*H405</f>
        <v>0</v>
      </c>
      <c r="Q405" s="138">
        <v>1.98E-3</v>
      </c>
      <c r="R405" s="138">
        <f>Q405*H405</f>
        <v>0.23284997999999998</v>
      </c>
      <c r="S405" s="138">
        <v>0</v>
      </c>
      <c r="T405" s="139">
        <f>S405*H405</f>
        <v>0</v>
      </c>
      <c r="AR405" s="140" t="s">
        <v>377</v>
      </c>
      <c r="AT405" s="140" t="s">
        <v>544</v>
      </c>
      <c r="AU405" s="140" t="s">
        <v>84</v>
      </c>
      <c r="AY405" s="15" t="s">
        <v>158</v>
      </c>
      <c r="BE405" s="141">
        <f>IF(N405="základní",J405,0)</f>
        <v>0</v>
      </c>
      <c r="BF405" s="141">
        <f>IF(N405="snížená",J405,0)</f>
        <v>0</v>
      </c>
      <c r="BG405" s="141">
        <f>IF(N405="zákl. přenesená",J405,0)</f>
        <v>0</v>
      </c>
      <c r="BH405" s="141">
        <f>IF(N405="sníž. přenesená",J405,0)</f>
        <v>0</v>
      </c>
      <c r="BI405" s="141">
        <f>IF(N405="nulová",J405,0)</f>
        <v>0</v>
      </c>
      <c r="BJ405" s="15" t="s">
        <v>80</v>
      </c>
      <c r="BK405" s="141">
        <f>ROUND(I405*H405,2)</f>
        <v>0</v>
      </c>
      <c r="BL405" s="15" t="s">
        <v>294</v>
      </c>
      <c r="BM405" s="140" t="s">
        <v>710</v>
      </c>
    </row>
    <row r="406" spans="2:65" s="11" customFormat="1">
      <c r="B406" s="142"/>
      <c r="D406" s="143" t="s">
        <v>165</v>
      </c>
      <c r="F406" s="145" t="s">
        <v>711</v>
      </c>
      <c r="H406" s="146">
        <v>117.601</v>
      </c>
      <c r="I406" s="147"/>
      <c r="L406" s="142"/>
      <c r="M406" s="148"/>
      <c r="T406" s="149"/>
      <c r="AT406" s="144" t="s">
        <v>165</v>
      </c>
      <c r="AU406" s="144" t="s">
        <v>84</v>
      </c>
      <c r="AV406" s="11" t="s">
        <v>84</v>
      </c>
      <c r="AW406" s="11" t="s">
        <v>3</v>
      </c>
      <c r="AX406" s="11" t="s">
        <v>80</v>
      </c>
      <c r="AY406" s="144" t="s">
        <v>158</v>
      </c>
    </row>
    <row r="407" spans="2:65" s="1" customFormat="1" ht="33" customHeight="1">
      <c r="B407" s="128"/>
      <c r="C407" s="129" t="s">
        <v>712</v>
      </c>
      <c r="D407" s="129" t="s">
        <v>159</v>
      </c>
      <c r="E407" s="130" t="s">
        <v>713</v>
      </c>
      <c r="F407" s="131" t="s">
        <v>714</v>
      </c>
      <c r="G407" s="132" t="s">
        <v>256</v>
      </c>
      <c r="H407" s="133">
        <v>125.61</v>
      </c>
      <c r="I407" s="134"/>
      <c r="J407" s="135">
        <f>ROUND(I407*H407,2)</f>
        <v>0</v>
      </c>
      <c r="K407" s="131" t="s">
        <v>225</v>
      </c>
      <c r="L407" s="30"/>
      <c r="M407" s="136" t="s">
        <v>1</v>
      </c>
      <c r="N407" s="137" t="s">
        <v>41</v>
      </c>
      <c r="P407" s="138">
        <f>O407*H407</f>
        <v>0</v>
      </c>
      <c r="Q407" s="138">
        <v>5.3800000000000002E-3</v>
      </c>
      <c r="R407" s="138">
        <f>Q407*H407</f>
        <v>0.67578179999999999</v>
      </c>
      <c r="S407" s="138">
        <v>0</v>
      </c>
      <c r="T407" s="139">
        <f>S407*H407</f>
        <v>0</v>
      </c>
      <c r="AR407" s="140" t="s">
        <v>294</v>
      </c>
      <c r="AT407" s="140" t="s">
        <v>159</v>
      </c>
      <c r="AU407" s="140" t="s">
        <v>84</v>
      </c>
      <c r="AY407" s="15" t="s">
        <v>158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5" t="s">
        <v>80</v>
      </c>
      <c r="BK407" s="141">
        <f>ROUND(I407*H407,2)</f>
        <v>0</v>
      </c>
      <c r="BL407" s="15" t="s">
        <v>294</v>
      </c>
      <c r="BM407" s="140" t="s">
        <v>715</v>
      </c>
    </row>
    <row r="408" spans="2:65" s="1" customFormat="1" ht="24.2" customHeight="1">
      <c r="B408" s="128"/>
      <c r="C408" s="166" t="s">
        <v>716</v>
      </c>
      <c r="D408" s="166" t="s">
        <v>544</v>
      </c>
      <c r="E408" s="167" t="s">
        <v>717</v>
      </c>
      <c r="F408" s="168" t="s">
        <v>718</v>
      </c>
      <c r="G408" s="169" t="s">
        <v>256</v>
      </c>
      <c r="H408" s="170">
        <v>138.17099999999999</v>
      </c>
      <c r="I408" s="171"/>
      <c r="J408" s="172">
        <f>ROUND(I408*H408,2)</f>
        <v>0</v>
      </c>
      <c r="K408" s="168" t="s">
        <v>225</v>
      </c>
      <c r="L408" s="173"/>
      <c r="M408" s="174" t="s">
        <v>1</v>
      </c>
      <c r="N408" s="175" t="s">
        <v>41</v>
      </c>
      <c r="P408" s="138">
        <f>O408*H408</f>
        <v>0</v>
      </c>
      <c r="Q408" s="138">
        <v>2.1999999999999999E-2</v>
      </c>
      <c r="R408" s="138">
        <f>Q408*H408</f>
        <v>3.0397619999999996</v>
      </c>
      <c r="S408" s="138">
        <v>0</v>
      </c>
      <c r="T408" s="139">
        <f>S408*H408</f>
        <v>0</v>
      </c>
      <c r="AR408" s="140" t="s">
        <v>377</v>
      </c>
      <c r="AT408" s="140" t="s">
        <v>544</v>
      </c>
      <c r="AU408" s="140" t="s">
        <v>84</v>
      </c>
      <c r="AY408" s="15" t="s">
        <v>158</v>
      </c>
      <c r="BE408" s="141">
        <f>IF(N408="základní",J408,0)</f>
        <v>0</v>
      </c>
      <c r="BF408" s="141">
        <f>IF(N408="snížená",J408,0)</f>
        <v>0</v>
      </c>
      <c r="BG408" s="141">
        <f>IF(N408="zákl. přenesená",J408,0)</f>
        <v>0</v>
      </c>
      <c r="BH408" s="141">
        <f>IF(N408="sníž. přenesená",J408,0)</f>
        <v>0</v>
      </c>
      <c r="BI408" s="141">
        <f>IF(N408="nulová",J408,0)</f>
        <v>0</v>
      </c>
      <c r="BJ408" s="15" t="s">
        <v>80</v>
      </c>
      <c r="BK408" s="141">
        <f>ROUND(I408*H408,2)</f>
        <v>0</v>
      </c>
      <c r="BL408" s="15" t="s">
        <v>294</v>
      </c>
      <c r="BM408" s="140" t="s">
        <v>719</v>
      </c>
    </row>
    <row r="409" spans="2:65" s="11" customFormat="1">
      <c r="B409" s="142"/>
      <c r="D409" s="143" t="s">
        <v>165</v>
      </c>
      <c r="F409" s="145" t="s">
        <v>574</v>
      </c>
      <c r="H409" s="146">
        <v>138.17099999999999</v>
      </c>
      <c r="I409" s="147"/>
      <c r="L409" s="142"/>
      <c r="M409" s="148"/>
      <c r="T409" s="149"/>
      <c r="AT409" s="144" t="s">
        <v>165</v>
      </c>
      <c r="AU409" s="144" t="s">
        <v>84</v>
      </c>
      <c r="AV409" s="11" t="s">
        <v>84</v>
      </c>
      <c r="AW409" s="11" t="s">
        <v>3</v>
      </c>
      <c r="AX409" s="11" t="s">
        <v>80</v>
      </c>
      <c r="AY409" s="144" t="s">
        <v>158</v>
      </c>
    </row>
    <row r="410" spans="2:65" s="1" customFormat="1" ht="33" customHeight="1">
      <c r="B410" s="128"/>
      <c r="C410" s="129" t="s">
        <v>720</v>
      </c>
      <c r="D410" s="129" t="s">
        <v>159</v>
      </c>
      <c r="E410" s="130" t="s">
        <v>721</v>
      </c>
      <c r="F410" s="131" t="s">
        <v>722</v>
      </c>
      <c r="G410" s="132" t="s">
        <v>256</v>
      </c>
      <c r="H410" s="133">
        <v>28.49</v>
      </c>
      <c r="I410" s="134"/>
      <c r="J410" s="135">
        <f>ROUND(I410*H410,2)</f>
        <v>0</v>
      </c>
      <c r="K410" s="131" t="s">
        <v>225</v>
      </c>
      <c r="L410" s="30"/>
      <c r="M410" s="136" t="s">
        <v>1</v>
      </c>
      <c r="N410" s="137" t="s">
        <v>41</v>
      </c>
      <c r="P410" s="138">
        <f>O410*H410</f>
        <v>0</v>
      </c>
      <c r="Q410" s="138">
        <v>0</v>
      </c>
      <c r="R410" s="138">
        <f>Q410*H410</f>
        <v>0</v>
      </c>
      <c r="S410" s="138">
        <v>0</v>
      </c>
      <c r="T410" s="139">
        <f>S410*H410</f>
        <v>0</v>
      </c>
      <c r="AR410" s="140" t="s">
        <v>294</v>
      </c>
      <c r="AT410" s="140" t="s">
        <v>159</v>
      </c>
      <c r="AU410" s="140" t="s">
        <v>84</v>
      </c>
      <c r="AY410" s="15" t="s">
        <v>158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5" t="s">
        <v>80</v>
      </c>
      <c r="BK410" s="141">
        <f>ROUND(I410*H410,2)</f>
        <v>0</v>
      </c>
      <c r="BL410" s="15" t="s">
        <v>294</v>
      </c>
      <c r="BM410" s="140" t="s">
        <v>723</v>
      </c>
    </row>
    <row r="411" spans="2:65" s="11" customFormat="1">
      <c r="B411" s="142"/>
      <c r="D411" s="143" t="s">
        <v>165</v>
      </c>
      <c r="E411" s="144" t="s">
        <v>1</v>
      </c>
      <c r="F411" s="145" t="s">
        <v>724</v>
      </c>
      <c r="H411" s="146">
        <v>28.49</v>
      </c>
      <c r="I411" s="147"/>
      <c r="L411" s="142"/>
      <c r="M411" s="148"/>
      <c r="T411" s="149"/>
      <c r="AT411" s="144" t="s">
        <v>165</v>
      </c>
      <c r="AU411" s="144" t="s">
        <v>84</v>
      </c>
      <c r="AV411" s="11" t="s">
        <v>84</v>
      </c>
      <c r="AW411" s="11" t="s">
        <v>32</v>
      </c>
      <c r="AX411" s="11" t="s">
        <v>80</v>
      </c>
      <c r="AY411" s="144" t="s">
        <v>158</v>
      </c>
    </row>
    <row r="412" spans="2:65" s="1" customFormat="1" ht="24.2" customHeight="1">
      <c r="B412" s="128"/>
      <c r="C412" s="129" t="s">
        <v>725</v>
      </c>
      <c r="D412" s="129" t="s">
        <v>159</v>
      </c>
      <c r="E412" s="130" t="s">
        <v>726</v>
      </c>
      <c r="F412" s="131" t="s">
        <v>727</v>
      </c>
      <c r="G412" s="132" t="s">
        <v>552</v>
      </c>
      <c r="H412" s="176"/>
      <c r="I412" s="134"/>
      <c r="J412" s="135">
        <f>ROUND(I412*H412,2)</f>
        <v>0</v>
      </c>
      <c r="K412" s="131" t="s">
        <v>225</v>
      </c>
      <c r="L412" s="30"/>
      <c r="M412" s="136" t="s">
        <v>1</v>
      </c>
      <c r="N412" s="137" t="s">
        <v>41</v>
      </c>
      <c r="P412" s="138">
        <f>O412*H412</f>
        <v>0</v>
      </c>
      <c r="Q412" s="138">
        <v>0</v>
      </c>
      <c r="R412" s="138">
        <f>Q412*H412</f>
        <v>0</v>
      </c>
      <c r="S412" s="138">
        <v>0</v>
      </c>
      <c r="T412" s="139">
        <f>S412*H412</f>
        <v>0</v>
      </c>
      <c r="AR412" s="140" t="s">
        <v>294</v>
      </c>
      <c r="AT412" s="140" t="s">
        <v>159</v>
      </c>
      <c r="AU412" s="140" t="s">
        <v>84</v>
      </c>
      <c r="AY412" s="15" t="s">
        <v>158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5" t="s">
        <v>80</v>
      </c>
      <c r="BK412" s="141">
        <f>ROUND(I412*H412,2)</f>
        <v>0</v>
      </c>
      <c r="BL412" s="15" t="s">
        <v>294</v>
      </c>
      <c r="BM412" s="140" t="s">
        <v>728</v>
      </c>
    </row>
    <row r="413" spans="2:65" s="10" customFormat="1" ht="22.9" customHeight="1">
      <c r="B413" s="118"/>
      <c r="D413" s="119" t="s">
        <v>75</v>
      </c>
      <c r="E413" s="164" t="s">
        <v>729</v>
      </c>
      <c r="F413" s="164" t="s">
        <v>730</v>
      </c>
      <c r="I413" s="121"/>
      <c r="J413" s="165">
        <f>BK413</f>
        <v>0</v>
      </c>
      <c r="L413" s="118"/>
      <c r="M413" s="123"/>
      <c r="P413" s="124">
        <f>SUM(P414:P465)</f>
        <v>0</v>
      </c>
      <c r="R413" s="124">
        <f>SUM(R414:R465)</f>
        <v>3.1124652000000004</v>
      </c>
      <c r="T413" s="125">
        <f>SUM(T414:T465)</f>
        <v>0</v>
      </c>
      <c r="AR413" s="119" t="s">
        <v>84</v>
      </c>
      <c r="AT413" s="126" t="s">
        <v>75</v>
      </c>
      <c r="AU413" s="126" t="s">
        <v>80</v>
      </c>
      <c r="AY413" s="119" t="s">
        <v>158</v>
      </c>
      <c r="BK413" s="127">
        <f>SUM(BK414:BK465)</f>
        <v>0</v>
      </c>
    </row>
    <row r="414" spans="2:65" s="1" customFormat="1" ht="16.5" customHeight="1">
      <c r="B414" s="128"/>
      <c r="C414" s="129" t="s">
        <v>731</v>
      </c>
      <c r="D414" s="129" t="s">
        <v>159</v>
      </c>
      <c r="E414" s="130" t="s">
        <v>732</v>
      </c>
      <c r="F414" s="131" t="s">
        <v>733</v>
      </c>
      <c r="G414" s="132" t="s">
        <v>256</v>
      </c>
      <c r="H414" s="133">
        <v>158.91999999999999</v>
      </c>
      <c r="I414" s="134"/>
      <c r="J414" s="135">
        <f>ROUND(I414*H414,2)</f>
        <v>0</v>
      </c>
      <c r="K414" s="131" t="s">
        <v>225</v>
      </c>
      <c r="L414" s="30"/>
      <c r="M414" s="136" t="s">
        <v>1</v>
      </c>
      <c r="N414" s="137" t="s">
        <v>41</v>
      </c>
      <c r="P414" s="138">
        <f>O414*H414</f>
        <v>0</v>
      </c>
      <c r="Q414" s="138">
        <v>0</v>
      </c>
      <c r="R414" s="138">
        <f>Q414*H414</f>
        <v>0</v>
      </c>
      <c r="S414" s="138">
        <v>0</v>
      </c>
      <c r="T414" s="139">
        <f>S414*H414</f>
        <v>0</v>
      </c>
      <c r="AR414" s="140" t="s">
        <v>294</v>
      </c>
      <c r="AT414" s="140" t="s">
        <v>159</v>
      </c>
      <c r="AU414" s="140" t="s">
        <v>84</v>
      </c>
      <c r="AY414" s="15" t="s">
        <v>158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5" t="s">
        <v>80</v>
      </c>
      <c r="BK414" s="141">
        <f>ROUND(I414*H414,2)</f>
        <v>0</v>
      </c>
      <c r="BL414" s="15" t="s">
        <v>294</v>
      </c>
      <c r="BM414" s="140" t="s">
        <v>734</v>
      </c>
    </row>
    <row r="415" spans="2:65" s="11" customFormat="1">
      <c r="B415" s="142"/>
      <c r="D415" s="143" t="s">
        <v>165</v>
      </c>
      <c r="E415" s="144" t="s">
        <v>1</v>
      </c>
      <c r="F415" s="145" t="s">
        <v>735</v>
      </c>
      <c r="H415" s="146">
        <v>17.02</v>
      </c>
      <c r="I415" s="147"/>
      <c r="L415" s="142"/>
      <c r="M415" s="148"/>
      <c r="T415" s="149"/>
      <c r="AT415" s="144" t="s">
        <v>165</v>
      </c>
      <c r="AU415" s="144" t="s">
        <v>84</v>
      </c>
      <c r="AV415" s="11" t="s">
        <v>84</v>
      </c>
      <c r="AW415" s="11" t="s">
        <v>32</v>
      </c>
      <c r="AX415" s="11" t="s">
        <v>76</v>
      </c>
      <c r="AY415" s="144" t="s">
        <v>158</v>
      </c>
    </row>
    <row r="416" spans="2:65" s="11" customFormat="1">
      <c r="B416" s="142"/>
      <c r="D416" s="143" t="s">
        <v>165</v>
      </c>
      <c r="E416" s="144" t="s">
        <v>1</v>
      </c>
      <c r="F416" s="145" t="s">
        <v>390</v>
      </c>
      <c r="H416" s="146">
        <v>-1.6</v>
      </c>
      <c r="I416" s="147"/>
      <c r="L416" s="142"/>
      <c r="M416" s="148"/>
      <c r="T416" s="149"/>
      <c r="AT416" s="144" t="s">
        <v>165</v>
      </c>
      <c r="AU416" s="144" t="s">
        <v>84</v>
      </c>
      <c r="AV416" s="11" t="s">
        <v>84</v>
      </c>
      <c r="AW416" s="11" t="s">
        <v>32</v>
      </c>
      <c r="AX416" s="11" t="s">
        <v>76</v>
      </c>
      <c r="AY416" s="144" t="s">
        <v>158</v>
      </c>
    </row>
    <row r="417" spans="2:51" s="11" customFormat="1">
      <c r="B417" s="142"/>
      <c r="D417" s="143" t="s">
        <v>165</v>
      </c>
      <c r="E417" s="144" t="s">
        <v>1</v>
      </c>
      <c r="F417" s="145" t="s">
        <v>736</v>
      </c>
      <c r="H417" s="146">
        <v>17.71</v>
      </c>
      <c r="I417" s="147"/>
      <c r="L417" s="142"/>
      <c r="M417" s="148"/>
      <c r="T417" s="149"/>
      <c r="AT417" s="144" t="s">
        <v>165</v>
      </c>
      <c r="AU417" s="144" t="s">
        <v>84</v>
      </c>
      <c r="AV417" s="11" t="s">
        <v>84</v>
      </c>
      <c r="AW417" s="11" t="s">
        <v>32</v>
      </c>
      <c r="AX417" s="11" t="s">
        <v>76</v>
      </c>
      <c r="AY417" s="144" t="s">
        <v>158</v>
      </c>
    </row>
    <row r="418" spans="2:51" s="11" customFormat="1">
      <c r="B418" s="142"/>
      <c r="D418" s="143" t="s">
        <v>165</v>
      </c>
      <c r="E418" s="144" t="s">
        <v>1</v>
      </c>
      <c r="F418" s="145" t="s">
        <v>395</v>
      </c>
      <c r="H418" s="146">
        <v>-2.8</v>
      </c>
      <c r="I418" s="147"/>
      <c r="L418" s="142"/>
      <c r="M418" s="148"/>
      <c r="T418" s="149"/>
      <c r="AT418" s="144" t="s">
        <v>165</v>
      </c>
      <c r="AU418" s="144" t="s">
        <v>84</v>
      </c>
      <c r="AV418" s="11" t="s">
        <v>84</v>
      </c>
      <c r="AW418" s="11" t="s">
        <v>32</v>
      </c>
      <c r="AX418" s="11" t="s">
        <v>76</v>
      </c>
      <c r="AY418" s="144" t="s">
        <v>158</v>
      </c>
    </row>
    <row r="419" spans="2:51" s="11" customFormat="1">
      <c r="B419" s="142"/>
      <c r="D419" s="143" t="s">
        <v>165</v>
      </c>
      <c r="E419" s="144" t="s">
        <v>1</v>
      </c>
      <c r="F419" s="145" t="s">
        <v>737</v>
      </c>
      <c r="H419" s="146">
        <v>17.71</v>
      </c>
      <c r="I419" s="147"/>
      <c r="L419" s="142"/>
      <c r="M419" s="148"/>
      <c r="T419" s="149"/>
      <c r="AT419" s="144" t="s">
        <v>165</v>
      </c>
      <c r="AU419" s="144" t="s">
        <v>84</v>
      </c>
      <c r="AV419" s="11" t="s">
        <v>84</v>
      </c>
      <c r="AW419" s="11" t="s">
        <v>32</v>
      </c>
      <c r="AX419" s="11" t="s">
        <v>76</v>
      </c>
      <c r="AY419" s="144" t="s">
        <v>158</v>
      </c>
    </row>
    <row r="420" spans="2:51" s="11" customFormat="1">
      <c r="B420" s="142"/>
      <c r="D420" s="143" t="s">
        <v>165</v>
      </c>
      <c r="E420" s="144" t="s">
        <v>1</v>
      </c>
      <c r="F420" s="145" t="s">
        <v>348</v>
      </c>
      <c r="H420" s="146">
        <v>-1.4</v>
      </c>
      <c r="I420" s="147"/>
      <c r="L420" s="142"/>
      <c r="M420" s="148"/>
      <c r="T420" s="149"/>
      <c r="AT420" s="144" t="s">
        <v>165</v>
      </c>
      <c r="AU420" s="144" t="s">
        <v>84</v>
      </c>
      <c r="AV420" s="11" t="s">
        <v>84</v>
      </c>
      <c r="AW420" s="11" t="s">
        <v>32</v>
      </c>
      <c r="AX420" s="11" t="s">
        <v>76</v>
      </c>
      <c r="AY420" s="144" t="s">
        <v>158</v>
      </c>
    </row>
    <row r="421" spans="2:51" s="11" customFormat="1">
      <c r="B421" s="142"/>
      <c r="D421" s="143" t="s">
        <v>165</v>
      </c>
      <c r="E421" s="144" t="s">
        <v>1</v>
      </c>
      <c r="F421" s="145" t="s">
        <v>402</v>
      </c>
      <c r="H421" s="146">
        <v>11.73</v>
      </c>
      <c r="I421" s="147"/>
      <c r="L421" s="142"/>
      <c r="M421" s="148"/>
      <c r="T421" s="149"/>
      <c r="AT421" s="144" t="s">
        <v>165</v>
      </c>
      <c r="AU421" s="144" t="s">
        <v>84</v>
      </c>
      <c r="AV421" s="11" t="s">
        <v>84</v>
      </c>
      <c r="AW421" s="11" t="s">
        <v>32</v>
      </c>
      <c r="AX421" s="11" t="s">
        <v>76</v>
      </c>
      <c r="AY421" s="144" t="s">
        <v>158</v>
      </c>
    </row>
    <row r="422" spans="2:51" s="11" customFormat="1">
      <c r="B422" s="142"/>
      <c r="D422" s="143" t="s">
        <v>165</v>
      </c>
      <c r="E422" s="144" t="s">
        <v>1</v>
      </c>
      <c r="F422" s="145" t="s">
        <v>348</v>
      </c>
      <c r="H422" s="146">
        <v>-1.4</v>
      </c>
      <c r="I422" s="147"/>
      <c r="L422" s="142"/>
      <c r="M422" s="148"/>
      <c r="T422" s="149"/>
      <c r="AT422" s="144" t="s">
        <v>165</v>
      </c>
      <c r="AU422" s="144" t="s">
        <v>84</v>
      </c>
      <c r="AV422" s="11" t="s">
        <v>84</v>
      </c>
      <c r="AW422" s="11" t="s">
        <v>32</v>
      </c>
      <c r="AX422" s="11" t="s">
        <v>76</v>
      </c>
      <c r="AY422" s="144" t="s">
        <v>158</v>
      </c>
    </row>
    <row r="423" spans="2:51" s="11" customFormat="1">
      <c r="B423" s="142"/>
      <c r="D423" s="143" t="s">
        <v>165</v>
      </c>
      <c r="E423" s="144" t="s">
        <v>1</v>
      </c>
      <c r="F423" s="145" t="s">
        <v>738</v>
      </c>
      <c r="H423" s="146">
        <v>17.71</v>
      </c>
      <c r="I423" s="147"/>
      <c r="L423" s="142"/>
      <c r="M423" s="148"/>
      <c r="T423" s="149"/>
      <c r="AT423" s="144" t="s">
        <v>165</v>
      </c>
      <c r="AU423" s="144" t="s">
        <v>84</v>
      </c>
      <c r="AV423" s="11" t="s">
        <v>84</v>
      </c>
      <c r="AW423" s="11" t="s">
        <v>32</v>
      </c>
      <c r="AX423" s="11" t="s">
        <v>76</v>
      </c>
      <c r="AY423" s="144" t="s">
        <v>158</v>
      </c>
    </row>
    <row r="424" spans="2:51" s="11" customFormat="1">
      <c r="B424" s="142"/>
      <c r="D424" s="143" t="s">
        <v>165</v>
      </c>
      <c r="E424" s="144" t="s">
        <v>1</v>
      </c>
      <c r="F424" s="145" t="s">
        <v>390</v>
      </c>
      <c r="H424" s="146">
        <v>-1.6</v>
      </c>
      <c r="I424" s="147"/>
      <c r="L424" s="142"/>
      <c r="M424" s="148"/>
      <c r="T424" s="149"/>
      <c r="AT424" s="144" t="s">
        <v>165</v>
      </c>
      <c r="AU424" s="144" t="s">
        <v>84</v>
      </c>
      <c r="AV424" s="11" t="s">
        <v>84</v>
      </c>
      <c r="AW424" s="11" t="s">
        <v>32</v>
      </c>
      <c r="AX424" s="11" t="s">
        <v>76</v>
      </c>
      <c r="AY424" s="144" t="s">
        <v>158</v>
      </c>
    </row>
    <row r="425" spans="2:51" s="11" customFormat="1">
      <c r="B425" s="142"/>
      <c r="D425" s="143" t="s">
        <v>165</v>
      </c>
      <c r="E425" s="144" t="s">
        <v>1</v>
      </c>
      <c r="F425" s="145" t="s">
        <v>395</v>
      </c>
      <c r="H425" s="146">
        <v>-2.8</v>
      </c>
      <c r="I425" s="147"/>
      <c r="L425" s="142"/>
      <c r="M425" s="148"/>
      <c r="T425" s="149"/>
      <c r="AT425" s="144" t="s">
        <v>165</v>
      </c>
      <c r="AU425" s="144" t="s">
        <v>84</v>
      </c>
      <c r="AV425" s="11" t="s">
        <v>84</v>
      </c>
      <c r="AW425" s="11" t="s">
        <v>32</v>
      </c>
      <c r="AX425" s="11" t="s">
        <v>76</v>
      </c>
      <c r="AY425" s="144" t="s">
        <v>158</v>
      </c>
    </row>
    <row r="426" spans="2:51" s="11" customFormat="1">
      <c r="B426" s="142"/>
      <c r="D426" s="143" t="s">
        <v>165</v>
      </c>
      <c r="E426" s="144" t="s">
        <v>1</v>
      </c>
      <c r="F426" s="145" t="s">
        <v>739</v>
      </c>
      <c r="H426" s="146">
        <v>10.58</v>
      </c>
      <c r="I426" s="147"/>
      <c r="L426" s="142"/>
      <c r="M426" s="148"/>
      <c r="T426" s="149"/>
      <c r="AT426" s="144" t="s">
        <v>165</v>
      </c>
      <c r="AU426" s="144" t="s">
        <v>84</v>
      </c>
      <c r="AV426" s="11" t="s">
        <v>84</v>
      </c>
      <c r="AW426" s="11" t="s">
        <v>32</v>
      </c>
      <c r="AX426" s="11" t="s">
        <v>76</v>
      </c>
      <c r="AY426" s="144" t="s">
        <v>158</v>
      </c>
    </row>
    <row r="427" spans="2:51" s="11" customFormat="1">
      <c r="B427" s="142"/>
      <c r="D427" s="143" t="s">
        <v>165</v>
      </c>
      <c r="E427" s="144" t="s">
        <v>1</v>
      </c>
      <c r="F427" s="145" t="s">
        <v>348</v>
      </c>
      <c r="H427" s="146">
        <v>-1.4</v>
      </c>
      <c r="I427" s="147"/>
      <c r="L427" s="142"/>
      <c r="M427" s="148"/>
      <c r="T427" s="149"/>
      <c r="AT427" s="144" t="s">
        <v>165</v>
      </c>
      <c r="AU427" s="144" t="s">
        <v>84</v>
      </c>
      <c r="AV427" s="11" t="s">
        <v>84</v>
      </c>
      <c r="AW427" s="11" t="s">
        <v>32</v>
      </c>
      <c r="AX427" s="11" t="s">
        <v>76</v>
      </c>
      <c r="AY427" s="144" t="s">
        <v>158</v>
      </c>
    </row>
    <row r="428" spans="2:51" s="11" customFormat="1">
      <c r="B428" s="142"/>
      <c r="D428" s="143" t="s">
        <v>165</v>
      </c>
      <c r="E428" s="144" t="s">
        <v>1</v>
      </c>
      <c r="F428" s="145" t="s">
        <v>740</v>
      </c>
      <c r="H428" s="146">
        <v>13.11</v>
      </c>
      <c r="I428" s="147"/>
      <c r="L428" s="142"/>
      <c r="M428" s="148"/>
      <c r="T428" s="149"/>
      <c r="AT428" s="144" t="s">
        <v>165</v>
      </c>
      <c r="AU428" s="144" t="s">
        <v>84</v>
      </c>
      <c r="AV428" s="11" t="s">
        <v>84</v>
      </c>
      <c r="AW428" s="11" t="s">
        <v>32</v>
      </c>
      <c r="AX428" s="11" t="s">
        <v>76</v>
      </c>
      <c r="AY428" s="144" t="s">
        <v>158</v>
      </c>
    </row>
    <row r="429" spans="2:51" s="11" customFormat="1">
      <c r="B429" s="142"/>
      <c r="D429" s="143" t="s">
        <v>165</v>
      </c>
      <c r="E429" s="144" t="s">
        <v>1</v>
      </c>
      <c r="F429" s="145" t="s">
        <v>348</v>
      </c>
      <c r="H429" s="146">
        <v>-1.4</v>
      </c>
      <c r="I429" s="147"/>
      <c r="L429" s="142"/>
      <c r="M429" s="148"/>
      <c r="T429" s="149"/>
      <c r="AT429" s="144" t="s">
        <v>165</v>
      </c>
      <c r="AU429" s="144" t="s">
        <v>84</v>
      </c>
      <c r="AV429" s="11" t="s">
        <v>84</v>
      </c>
      <c r="AW429" s="11" t="s">
        <v>32</v>
      </c>
      <c r="AX429" s="11" t="s">
        <v>76</v>
      </c>
      <c r="AY429" s="144" t="s">
        <v>158</v>
      </c>
    </row>
    <row r="430" spans="2:51" s="11" customFormat="1">
      <c r="B430" s="142"/>
      <c r="D430" s="143" t="s">
        <v>165</v>
      </c>
      <c r="E430" s="144" t="s">
        <v>1</v>
      </c>
      <c r="F430" s="145" t="s">
        <v>406</v>
      </c>
      <c r="H430" s="146">
        <v>29.9</v>
      </c>
      <c r="I430" s="147"/>
      <c r="L430" s="142"/>
      <c r="M430" s="148"/>
      <c r="T430" s="149"/>
      <c r="AT430" s="144" t="s">
        <v>165</v>
      </c>
      <c r="AU430" s="144" t="s">
        <v>84</v>
      </c>
      <c r="AV430" s="11" t="s">
        <v>84</v>
      </c>
      <c r="AW430" s="11" t="s">
        <v>32</v>
      </c>
      <c r="AX430" s="11" t="s">
        <v>76</v>
      </c>
      <c r="AY430" s="144" t="s">
        <v>158</v>
      </c>
    </row>
    <row r="431" spans="2:51" s="11" customFormat="1">
      <c r="B431" s="142"/>
      <c r="D431" s="143" t="s">
        <v>165</v>
      </c>
      <c r="E431" s="144" t="s">
        <v>1</v>
      </c>
      <c r="F431" s="145" t="s">
        <v>348</v>
      </c>
      <c r="H431" s="146">
        <v>-1.4</v>
      </c>
      <c r="I431" s="147"/>
      <c r="L431" s="142"/>
      <c r="M431" s="148"/>
      <c r="T431" s="149"/>
      <c r="AT431" s="144" t="s">
        <v>165</v>
      </c>
      <c r="AU431" s="144" t="s">
        <v>84</v>
      </c>
      <c r="AV431" s="11" t="s">
        <v>84</v>
      </c>
      <c r="AW431" s="11" t="s">
        <v>32</v>
      </c>
      <c r="AX431" s="11" t="s">
        <v>76</v>
      </c>
      <c r="AY431" s="144" t="s">
        <v>158</v>
      </c>
    </row>
    <row r="432" spans="2:51" s="11" customFormat="1">
      <c r="B432" s="142"/>
      <c r="D432" s="143" t="s">
        <v>165</v>
      </c>
      <c r="E432" s="144" t="s">
        <v>1</v>
      </c>
      <c r="F432" s="145" t="s">
        <v>390</v>
      </c>
      <c r="H432" s="146">
        <v>-1.6</v>
      </c>
      <c r="I432" s="147"/>
      <c r="L432" s="142"/>
      <c r="M432" s="148"/>
      <c r="T432" s="149"/>
      <c r="AT432" s="144" t="s">
        <v>165</v>
      </c>
      <c r="AU432" s="144" t="s">
        <v>84</v>
      </c>
      <c r="AV432" s="11" t="s">
        <v>84</v>
      </c>
      <c r="AW432" s="11" t="s">
        <v>32</v>
      </c>
      <c r="AX432" s="11" t="s">
        <v>76</v>
      </c>
      <c r="AY432" s="144" t="s">
        <v>158</v>
      </c>
    </row>
    <row r="433" spans="2:65" s="11" customFormat="1">
      <c r="B433" s="142"/>
      <c r="D433" s="143" t="s">
        <v>165</v>
      </c>
      <c r="E433" s="144" t="s">
        <v>1</v>
      </c>
      <c r="F433" s="145" t="s">
        <v>407</v>
      </c>
      <c r="H433" s="146">
        <v>10.58</v>
      </c>
      <c r="I433" s="147"/>
      <c r="L433" s="142"/>
      <c r="M433" s="148"/>
      <c r="T433" s="149"/>
      <c r="AT433" s="144" t="s">
        <v>165</v>
      </c>
      <c r="AU433" s="144" t="s">
        <v>84</v>
      </c>
      <c r="AV433" s="11" t="s">
        <v>84</v>
      </c>
      <c r="AW433" s="11" t="s">
        <v>32</v>
      </c>
      <c r="AX433" s="11" t="s">
        <v>76</v>
      </c>
      <c r="AY433" s="144" t="s">
        <v>158</v>
      </c>
    </row>
    <row r="434" spans="2:65" s="11" customFormat="1">
      <c r="B434" s="142"/>
      <c r="D434" s="143" t="s">
        <v>165</v>
      </c>
      <c r="E434" s="144" t="s">
        <v>1</v>
      </c>
      <c r="F434" s="145" t="s">
        <v>348</v>
      </c>
      <c r="H434" s="146">
        <v>-1.4</v>
      </c>
      <c r="I434" s="147"/>
      <c r="L434" s="142"/>
      <c r="M434" s="148"/>
      <c r="T434" s="149"/>
      <c r="AT434" s="144" t="s">
        <v>165</v>
      </c>
      <c r="AU434" s="144" t="s">
        <v>84</v>
      </c>
      <c r="AV434" s="11" t="s">
        <v>84</v>
      </c>
      <c r="AW434" s="11" t="s">
        <v>32</v>
      </c>
      <c r="AX434" s="11" t="s">
        <v>76</v>
      </c>
      <c r="AY434" s="144" t="s">
        <v>158</v>
      </c>
    </row>
    <row r="435" spans="2:65" s="11" customFormat="1">
      <c r="B435" s="142"/>
      <c r="D435" s="143" t="s">
        <v>165</v>
      </c>
      <c r="E435" s="144" t="s">
        <v>1</v>
      </c>
      <c r="F435" s="145" t="s">
        <v>741</v>
      </c>
      <c r="H435" s="146">
        <v>15.18</v>
      </c>
      <c r="I435" s="147"/>
      <c r="L435" s="142"/>
      <c r="M435" s="148"/>
      <c r="T435" s="149"/>
      <c r="AT435" s="144" t="s">
        <v>165</v>
      </c>
      <c r="AU435" s="144" t="s">
        <v>84</v>
      </c>
      <c r="AV435" s="11" t="s">
        <v>84</v>
      </c>
      <c r="AW435" s="11" t="s">
        <v>32</v>
      </c>
      <c r="AX435" s="11" t="s">
        <v>76</v>
      </c>
      <c r="AY435" s="144" t="s">
        <v>158</v>
      </c>
    </row>
    <row r="436" spans="2:65" s="11" customFormat="1">
      <c r="B436" s="142"/>
      <c r="D436" s="143" t="s">
        <v>165</v>
      </c>
      <c r="E436" s="144" t="s">
        <v>1</v>
      </c>
      <c r="F436" s="145" t="s">
        <v>390</v>
      </c>
      <c r="H436" s="146">
        <v>-1.6</v>
      </c>
      <c r="I436" s="147"/>
      <c r="L436" s="142"/>
      <c r="M436" s="148"/>
      <c r="T436" s="149"/>
      <c r="AT436" s="144" t="s">
        <v>165</v>
      </c>
      <c r="AU436" s="144" t="s">
        <v>84</v>
      </c>
      <c r="AV436" s="11" t="s">
        <v>84</v>
      </c>
      <c r="AW436" s="11" t="s">
        <v>32</v>
      </c>
      <c r="AX436" s="11" t="s">
        <v>76</v>
      </c>
      <c r="AY436" s="144" t="s">
        <v>158</v>
      </c>
    </row>
    <row r="437" spans="2:65" s="11" customFormat="1">
      <c r="B437" s="142"/>
      <c r="D437" s="143" t="s">
        <v>165</v>
      </c>
      <c r="E437" s="144" t="s">
        <v>1</v>
      </c>
      <c r="F437" s="145" t="s">
        <v>395</v>
      </c>
      <c r="H437" s="146">
        <v>-2.8</v>
      </c>
      <c r="I437" s="147"/>
      <c r="L437" s="142"/>
      <c r="M437" s="148"/>
      <c r="T437" s="149"/>
      <c r="AT437" s="144" t="s">
        <v>165</v>
      </c>
      <c r="AU437" s="144" t="s">
        <v>84</v>
      </c>
      <c r="AV437" s="11" t="s">
        <v>84</v>
      </c>
      <c r="AW437" s="11" t="s">
        <v>32</v>
      </c>
      <c r="AX437" s="11" t="s">
        <v>76</v>
      </c>
      <c r="AY437" s="144" t="s">
        <v>158</v>
      </c>
    </row>
    <row r="438" spans="2:65" s="11" customFormat="1">
      <c r="B438" s="142"/>
      <c r="D438" s="143" t="s">
        <v>165</v>
      </c>
      <c r="E438" s="144" t="s">
        <v>1</v>
      </c>
      <c r="F438" s="145" t="s">
        <v>742</v>
      </c>
      <c r="H438" s="146">
        <v>11.845000000000001</v>
      </c>
      <c r="I438" s="147"/>
      <c r="L438" s="142"/>
      <c r="M438" s="148"/>
      <c r="T438" s="149"/>
      <c r="AT438" s="144" t="s">
        <v>165</v>
      </c>
      <c r="AU438" s="144" t="s">
        <v>84</v>
      </c>
      <c r="AV438" s="11" t="s">
        <v>84</v>
      </c>
      <c r="AW438" s="11" t="s">
        <v>32</v>
      </c>
      <c r="AX438" s="11" t="s">
        <v>76</v>
      </c>
      <c r="AY438" s="144" t="s">
        <v>158</v>
      </c>
    </row>
    <row r="439" spans="2:65" s="11" customFormat="1">
      <c r="B439" s="142"/>
      <c r="D439" s="143" t="s">
        <v>165</v>
      </c>
      <c r="E439" s="144" t="s">
        <v>1</v>
      </c>
      <c r="F439" s="145" t="s">
        <v>348</v>
      </c>
      <c r="H439" s="146">
        <v>-1.4</v>
      </c>
      <c r="I439" s="147"/>
      <c r="L439" s="142"/>
      <c r="M439" s="148"/>
      <c r="T439" s="149"/>
      <c r="AT439" s="144" t="s">
        <v>165</v>
      </c>
      <c r="AU439" s="144" t="s">
        <v>84</v>
      </c>
      <c r="AV439" s="11" t="s">
        <v>84</v>
      </c>
      <c r="AW439" s="11" t="s">
        <v>32</v>
      </c>
      <c r="AX439" s="11" t="s">
        <v>76</v>
      </c>
      <c r="AY439" s="144" t="s">
        <v>158</v>
      </c>
    </row>
    <row r="440" spans="2:65" s="11" customFormat="1">
      <c r="B440" s="142"/>
      <c r="D440" s="143" t="s">
        <v>165</v>
      </c>
      <c r="E440" s="144" t="s">
        <v>1</v>
      </c>
      <c r="F440" s="145" t="s">
        <v>410</v>
      </c>
      <c r="H440" s="146">
        <v>11.845000000000001</v>
      </c>
      <c r="I440" s="147"/>
      <c r="L440" s="142"/>
      <c r="M440" s="148"/>
      <c r="T440" s="149"/>
      <c r="AT440" s="144" t="s">
        <v>165</v>
      </c>
      <c r="AU440" s="144" t="s">
        <v>84</v>
      </c>
      <c r="AV440" s="11" t="s">
        <v>84</v>
      </c>
      <c r="AW440" s="11" t="s">
        <v>32</v>
      </c>
      <c r="AX440" s="11" t="s">
        <v>76</v>
      </c>
      <c r="AY440" s="144" t="s">
        <v>158</v>
      </c>
    </row>
    <row r="441" spans="2:65" s="11" customFormat="1">
      <c r="B441" s="142"/>
      <c r="D441" s="143" t="s">
        <v>165</v>
      </c>
      <c r="E441" s="144" t="s">
        <v>1</v>
      </c>
      <c r="F441" s="145" t="s">
        <v>348</v>
      </c>
      <c r="H441" s="146">
        <v>-1.4</v>
      </c>
      <c r="I441" s="147"/>
      <c r="L441" s="142"/>
      <c r="M441" s="148"/>
      <c r="T441" s="149"/>
      <c r="AT441" s="144" t="s">
        <v>165</v>
      </c>
      <c r="AU441" s="144" t="s">
        <v>84</v>
      </c>
      <c r="AV441" s="11" t="s">
        <v>84</v>
      </c>
      <c r="AW441" s="11" t="s">
        <v>32</v>
      </c>
      <c r="AX441" s="11" t="s">
        <v>76</v>
      </c>
      <c r="AY441" s="144" t="s">
        <v>158</v>
      </c>
    </row>
    <row r="442" spans="2:65" s="1" customFormat="1" ht="16.5" customHeight="1">
      <c r="B442" s="128"/>
      <c r="C442" s="129" t="s">
        <v>743</v>
      </c>
      <c r="D442" s="129" t="s">
        <v>159</v>
      </c>
      <c r="E442" s="130" t="s">
        <v>744</v>
      </c>
      <c r="F442" s="131" t="s">
        <v>745</v>
      </c>
      <c r="G442" s="132" t="s">
        <v>256</v>
      </c>
      <c r="H442" s="133">
        <v>158.91999999999999</v>
      </c>
      <c r="I442" s="134"/>
      <c r="J442" s="135">
        <f>ROUND(I442*H442,2)</f>
        <v>0</v>
      </c>
      <c r="K442" s="131" t="s">
        <v>225</v>
      </c>
      <c r="L442" s="30"/>
      <c r="M442" s="136" t="s">
        <v>1</v>
      </c>
      <c r="N442" s="137" t="s">
        <v>41</v>
      </c>
      <c r="P442" s="138">
        <f>O442*H442</f>
        <v>0</v>
      </c>
      <c r="Q442" s="138">
        <v>2.9999999999999997E-4</v>
      </c>
      <c r="R442" s="138">
        <f>Q442*H442</f>
        <v>4.7675999999999989E-2</v>
      </c>
      <c r="S442" s="138">
        <v>0</v>
      </c>
      <c r="T442" s="139">
        <f>S442*H442</f>
        <v>0</v>
      </c>
      <c r="AR442" s="140" t="s">
        <v>294</v>
      </c>
      <c r="AT442" s="140" t="s">
        <v>159</v>
      </c>
      <c r="AU442" s="140" t="s">
        <v>84</v>
      </c>
      <c r="AY442" s="15" t="s">
        <v>158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5" t="s">
        <v>80</v>
      </c>
      <c r="BK442" s="141">
        <f>ROUND(I442*H442,2)</f>
        <v>0</v>
      </c>
      <c r="BL442" s="15" t="s">
        <v>294</v>
      </c>
      <c r="BM442" s="140" t="s">
        <v>746</v>
      </c>
    </row>
    <row r="443" spans="2:65" s="1" customFormat="1" ht="33" customHeight="1">
      <c r="B443" s="128"/>
      <c r="C443" s="129" t="s">
        <v>747</v>
      </c>
      <c r="D443" s="129" t="s">
        <v>159</v>
      </c>
      <c r="E443" s="130" t="s">
        <v>748</v>
      </c>
      <c r="F443" s="131" t="s">
        <v>749</v>
      </c>
      <c r="G443" s="132" t="s">
        <v>256</v>
      </c>
      <c r="H443" s="133">
        <v>158.91999999999999</v>
      </c>
      <c r="I443" s="134"/>
      <c r="J443" s="135">
        <f>ROUND(I443*H443,2)</f>
        <v>0</v>
      </c>
      <c r="K443" s="131" t="s">
        <v>225</v>
      </c>
      <c r="L443" s="30"/>
      <c r="M443" s="136" t="s">
        <v>1</v>
      </c>
      <c r="N443" s="137" t="s">
        <v>41</v>
      </c>
      <c r="P443" s="138">
        <f>O443*H443</f>
        <v>0</v>
      </c>
      <c r="Q443" s="138">
        <v>5.3800000000000002E-3</v>
      </c>
      <c r="R443" s="138">
        <f>Q443*H443</f>
        <v>0.85498960000000002</v>
      </c>
      <c r="S443" s="138">
        <v>0</v>
      </c>
      <c r="T443" s="139">
        <f>S443*H443</f>
        <v>0</v>
      </c>
      <c r="AR443" s="140" t="s">
        <v>294</v>
      </c>
      <c r="AT443" s="140" t="s">
        <v>159</v>
      </c>
      <c r="AU443" s="140" t="s">
        <v>84</v>
      </c>
      <c r="AY443" s="15" t="s">
        <v>158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5" t="s">
        <v>80</v>
      </c>
      <c r="BK443" s="141">
        <f>ROUND(I443*H443,2)</f>
        <v>0</v>
      </c>
      <c r="BL443" s="15" t="s">
        <v>294</v>
      </c>
      <c r="BM443" s="140" t="s">
        <v>750</v>
      </c>
    </row>
    <row r="444" spans="2:65" s="1" customFormat="1" ht="16.5" customHeight="1">
      <c r="B444" s="128"/>
      <c r="C444" s="166" t="s">
        <v>751</v>
      </c>
      <c r="D444" s="166" t="s">
        <v>544</v>
      </c>
      <c r="E444" s="167" t="s">
        <v>752</v>
      </c>
      <c r="F444" s="168" t="s">
        <v>753</v>
      </c>
      <c r="G444" s="169" t="s">
        <v>256</v>
      </c>
      <c r="H444" s="170">
        <v>174.81200000000001</v>
      </c>
      <c r="I444" s="171"/>
      <c r="J444" s="172">
        <f>ROUND(I444*H444,2)</f>
        <v>0</v>
      </c>
      <c r="K444" s="168" t="s">
        <v>524</v>
      </c>
      <c r="L444" s="173"/>
      <c r="M444" s="174" t="s">
        <v>1</v>
      </c>
      <c r="N444" s="175" t="s">
        <v>41</v>
      </c>
      <c r="P444" s="138">
        <f>O444*H444</f>
        <v>0</v>
      </c>
      <c r="Q444" s="138">
        <v>1.26E-2</v>
      </c>
      <c r="R444" s="138">
        <f>Q444*H444</f>
        <v>2.2026312000000003</v>
      </c>
      <c r="S444" s="138">
        <v>0</v>
      </c>
      <c r="T444" s="139">
        <f>S444*H444</f>
        <v>0</v>
      </c>
      <c r="AR444" s="140" t="s">
        <v>377</v>
      </c>
      <c r="AT444" s="140" t="s">
        <v>544</v>
      </c>
      <c r="AU444" s="140" t="s">
        <v>84</v>
      </c>
      <c r="AY444" s="15" t="s">
        <v>158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5" t="s">
        <v>80</v>
      </c>
      <c r="BK444" s="141">
        <f>ROUND(I444*H444,2)</f>
        <v>0</v>
      </c>
      <c r="BL444" s="15" t="s">
        <v>294</v>
      </c>
      <c r="BM444" s="140" t="s">
        <v>754</v>
      </c>
    </row>
    <row r="445" spans="2:65" s="11" customFormat="1">
      <c r="B445" s="142"/>
      <c r="D445" s="143" t="s">
        <v>165</v>
      </c>
      <c r="F445" s="145" t="s">
        <v>755</v>
      </c>
      <c r="H445" s="146">
        <v>174.81200000000001</v>
      </c>
      <c r="I445" s="147"/>
      <c r="L445" s="142"/>
      <c r="M445" s="148"/>
      <c r="T445" s="149"/>
      <c r="AT445" s="144" t="s">
        <v>165</v>
      </c>
      <c r="AU445" s="144" t="s">
        <v>84</v>
      </c>
      <c r="AV445" s="11" t="s">
        <v>84</v>
      </c>
      <c r="AW445" s="11" t="s">
        <v>3</v>
      </c>
      <c r="AX445" s="11" t="s">
        <v>80</v>
      </c>
      <c r="AY445" s="144" t="s">
        <v>158</v>
      </c>
    </row>
    <row r="446" spans="2:65" s="1" customFormat="1" ht="24.2" customHeight="1">
      <c r="B446" s="128"/>
      <c r="C446" s="129" t="s">
        <v>756</v>
      </c>
      <c r="D446" s="129" t="s">
        <v>159</v>
      </c>
      <c r="E446" s="130" t="s">
        <v>757</v>
      </c>
      <c r="F446" s="131" t="s">
        <v>758</v>
      </c>
      <c r="G446" s="132" t="s">
        <v>256</v>
      </c>
      <c r="H446" s="133">
        <v>158.91999999999999</v>
      </c>
      <c r="I446" s="134"/>
      <c r="J446" s="135">
        <f>ROUND(I446*H446,2)</f>
        <v>0</v>
      </c>
      <c r="K446" s="131" t="s">
        <v>524</v>
      </c>
      <c r="L446" s="30"/>
      <c r="M446" s="136" t="s">
        <v>1</v>
      </c>
      <c r="N446" s="137" t="s">
        <v>41</v>
      </c>
      <c r="P446" s="138">
        <f>O446*H446</f>
        <v>0</v>
      </c>
      <c r="Q446" s="138">
        <v>0</v>
      </c>
      <c r="R446" s="138">
        <f>Q446*H446</f>
        <v>0</v>
      </c>
      <c r="S446" s="138">
        <v>0</v>
      </c>
      <c r="T446" s="139">
        <f>S446*H446</f>
        <v>0</v>
      </c>
      <c r="AR446" s="140" t="s">
        <v>294</v>
      </c>
      <c r="AT446" s="140" t="s">
        <v>159</v>
      </c>
      <c r="AU446" s="140" t="s">
        <v>84</v>
      </c>
      <c r="AY446" s="15" t="s">
        <v>158</v>
      </c>
      <c r="BE446" s="141">
        <f>IF(N446="základní",J446,0)</f>
        <v>0</v>
      </c>
      <c r="BF446" s="141">
        <f>IF(N446="snížená",J446,0)</f>
        <v>0</v>
      </c>
      <c r="BG446" s="141">
        <f>IF(N446="zákl. přenesená",J446,0)</f>
        <v>0</v>
      </c>
      <c r="BH446" s="141">
        <f>IF(N446="sníž. přenesená",J446,0)</f>
        <v>0</v>
      </c>
      <c r="BI446" s="141">
        <f>IF(N446="nulová",J446,0)</f>
        <v>0</v>
      </c>
      <c r="BJ446" s="15" t="s">
        <v>80</v>
      </c>
      <c r="BK446" s="141">
        <f>ROUND(I446*H446,2)</f>
        <v>0</v>
      </c>
      <c r="BL446" s="15" t="s">
        <v>294</v>
      </c>
      <c r="BM446" s="140" t="s">
        <v>759</v>
      </c>
    </row>
    <row r="447" spans="2:65" s="1" customFormat="1" ht="24.2" customHeight="1">
      <c r="B447" s="128"/>
      <c r="C447" s="129" t="s">
        <v>760</v>
      </c>
      <c r="D447" s="129" t="s">
        <v>159</v>
      </c>
      <c r="E447" s="130" t="s">
        <v>761</v>
      </c>
      <c r="F447" s="131" t="s">
        <v>762</v>
      </c>
      <c r="G447" s="132" t="s">
        <v>352</v>
      </c>
      <c r="H447" s="133">
        <v>4.5999999999999996</v>
      </c>
      <c r="I447" s="134"/>
      <c r="J447" s="135">
        <f>ROUND(I447*H447,2)</f>
        <v>0</v>
      </c>
      <c r="K447" s="131" t="s">
        <v>225</v>
      </c>
      <c r="L447" s="30"/>
      <c r="M447" s="136" t="s">
        <v>1</v>
      </c>
      <c r="N447" s="137" t="s">
        <v>41</v>
      </c>
      <c r="P447" s="138">
        <f>O447*H447</f>
        <v>0</v>
      </c>
      <c r="Q447" s="138">
        <v>2.0000000000000001E-4</v>
      </c>
      <c r="R447" s="138">
        <f>Q447*H447</f>
        <v>9.1999999999999992E-4</v>
      </c>
      <c r="S447" s="138">
        <v>0</v>
      </c>
      <c r="T447" s="139">
        <f>S447*H447</f>
        <v>0</v>
      </c>
      <c r="AR447" s="140" t="s">
        <v>294</v>
      </c>
      <c r="AT447" s="140" t="s">
        <v>159</v>
      </c>
      <c r="AU447" s="140" t="s">
        <v>84</v>
      </c>
      <c r="AY447" s="15" t="s">
        <v>158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5" t="s">
        <v>80</v>
      </c>
      <c r="BK447" s="141">
        <f>ROUND(I447*H447,2)</f>
        <v>0</v>
      </c>
      <c r="BL447" s="15" t="s">
        <v>294</v>
      </c>
      <c r="BM447" s="140" t="s">
        <v>763</v>
      </c>
    </row>
    <row r="448" spans="2:65" s="11" customFormat="1">
      <c r="B448" s="142"/>
      <c r="D448" s="143" t="s">
        <v>165</v>
      </c>
      <c r="E448" s="144" t="s">
        <v>1</v>
      </c>
      <c r="F448" s="145" t="s">
        <v>764</v>
      </c>
      <c r="H448" s="146">
        <v>4.5999999999999996</v>
      </c>
      <c r="I448" s="147"/>
      <c r="L448" s="142"/>
      <c r="M448" s="148"/>
      <c r="T448" s="149"/>
      <c r="AT448" s="144" t="s">
        <v>165</v>
      </c>
      <c r="AU448" s="144" t="s">
        <v>84</v>
      </c>
      <c r="AV448" s="11" t="s">
        <v>84</v>
      </c>
      <c r="AW448" s="11" t="s">
        <v>32</v>
      </c>
      <c r="AX448" s="11" t="s">
        <v>80</v>
      </c>
      <c r="AY448" s="144" t="s">
        <v>158</v>
      </c>
    </row>
    <row r="449" spans="2:65" s="1" customFormat="1" ht="16.5" customHeight="1">
      <c r="B449" s="128"/>
      <c r="C449" s="166" t="s">
        <v>765</v>
      </c>
      <c r="D449" s="166" t="s">
        <v>544</v>
      </c>
      <c r="E449" s="167" t="s">
        <v>766</v>
      </c>
      <c r="F449" s="168" t="s">
        <v>767</v>
      </c>
      <c r="G449" s="169" t="s">
        <v>352</v>
      </c>
      <c r="H449" s="170">
        <v>4.83</v>
      </c>
      <c r="I449" s="171"/>
      <c r="J449" s="172">
        <f>ROUND(I449*H449,2)</f>
        <v>0</v>
      </c>
      <c r="K449" s="168" t="s">
        <v>225</v>
      </c>
      <c r="L449" s="173"/>
      <c r="M449" s="174" t="s">
        <v>1</v>
      </c>
      <c r="N449" s="175" t="s">
        <v>41</v>
      </c>
      <c r="P449" s="138">
        <f>O449*H449</f>
        <v>0</v>
      </c>
      <c r="Q449" s="138">
        <v>8.0000000000000007E-5</v>
      </c>
      <c r="R449" s="138">
        <f>Q449*H449</f>
        <v>3.8640000000000001E-4</v>
      </c>
      <c r="S449" s="138">
        <v>0</v>
      </c>
      <c r="T449" s="139">
        <f>S449*H449</f>
        <v>0</v>
      </c>
      <c r="AR449" s="140" t="s">
        <v>377</v>
      </c>
      <c r="AT449" s="140" t="s">
        <v>544</v>
      </c>
      <c r="AU449" s="140" t="s">
        <v>84</v>
      </c>
      <c r="AY449" s="15" t="s">
        <v>158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5" t="s">
        <v>80</v>
      </c>
      <c r="BK449" s="141">
        <f>ROUND(I449*H449,2)</f>
        <v>0</v>
      </c>
      <c r="BL449" s="15" t="s">
        <v>294</v>
      </c>
      <c r="BM449" s="140" t="s">
        <v>768</v>
      </c>
    </row>
    <row r="450" spans="2:65" s="11" customFormat="1">
      <c r="B450" s="142"/>
      <c r="D450" s="143" t="s">
        <v>165</v>
      </c>
      <c r="F450" s="145" t="s">
        <v>769</v>
      </c>
      <c r="H450" s="146">
        <v>4.83</v>
      </c>
      <c r="I450" s="147"/>
      <c r="L450" s="142"/>
      <c r="M450" s="148"/>
      <c r="T450" s="149"/>
      <c r="AT450" s="144" t="s">
        <v>165</v>
      </c>
      <c r="AU450" s="144" t="s">
        <v>84</v>
      </c>
      <c r="AV450" s="11" t="s">
        <v>84</v>
      </c>
      <c r="AW450" s="11" t="s">
        <v>3</v>
      </c>
      <c r="AX450" s="11" t="s">
        <v>80</v>
      </c>
      <c r="AY450" s="144" t="s">
        <v>158</v>
      </c>
    </row>
    <row r="451" spans="2:65" s="1" customFormat="1" ht="16.5" customHeight="1">
      <c r="B451" s="128"/>
      <c r="C451" s="129" t="s">
        <v>770</v>
      </c>
      <c r="D451" s="129" t="s">
        <v>159</v>
      </c>
      <c r="E451" s="130" t="s">
        <v>771</v>
      </c>
      <c r="F451" s="131" t="s">
        <v>772</v>
      </c>
      <c r="G451" s="132" t="s">
        <v>352</v>
      </c>
      <c r="H451" s="133">
        <v>195.4</v>
      </c>
      <c r="I451" s="134"/>
      <c r="J451" s="135">
        <f>ROUND(I451*H451,2)</f>
        <v>0</v>
      </c>
      <c r="K451" s="131" t="s">
        <v>225</v>
      </c>
      <c r="L451" s="30"/>
      <c r="M451" s="136" t="s">
        <v>1</v>
      </c>
      <c r="N451" s="137" t="s">
        <v>41</v>
      </c>
      <c r="P451" s="138">
        <f>O451*H451</f>
        <v>0</v>
      </c>
      <c r="Q451" s="138">
        <v>3.0000000000000001E-5</v>
      </c>
      <c r="R451" s="138">
        <f>Q451*H451</f>
        <v>5.862E-3</v>
      </c>
      <c r="S451" s="138">
        <v>0</v>
      </c>
      <c r="T451" s="139">
        <f>S451*H451</f>
        <v>0</v>
      </c>
      <c r="AR451" s="140" t="s">
        <v>294</v>
      </c>
      <c r="AT451" s="140" t="s">
        <v>159</v>
      </c>
      <c r="AU451" s="140" t="s">
        <v>84</v>
      </c>
      <c r="AY451" s="15" t="s">
        <v>158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5" t="s">
        <v>80</v>
      </c>
      <c r="BK451" s="141">
        <f>ROUND(I451*H451,2)</f>
        <v>0</v>
      </c>
      <c r="BL451" s="15" t="s">
        <v>294</v>
      </c>
      <c r="BM451" s="140" t="s">
        <v>773</v>
      </c>
    </row>
    <row r="452" spans="2:65" s="11" customFormat="1">
      <c r="B452" s="142"/>
      <c r="D452" s="143" t="s">
        <v>165</v>
      </c>
      <c r="E452" s="144" t="s">
        <v>1</v>
      </c>
      <c r="F452" s="145" t="s">
        <v>774</v>
      </c>
      <c r="H452" s="146">
        <v>7.4</v>
      </c>
      <c r="I452" s="147"/>
      <c r="L452" s="142"/>
      <c r="M452" s="148"/>
      <c r="T452" s="149"/>
      <c r="AT452" s="144" t="s">
        <v>165</v>
      </c>
      <c r="AU452" s="144" t="s">
        <v>84</v>
      </c>
      <c r="AV452" s="11" t="s">
        <v>84</v>
      </c>
      <c r="AW452" s="11" t="s">
        <v>32</v>
      </c>
      <c r="AX452" s="11" t="s">
        <v>76</v>
      </c>
      <c r="AY452" s="144" t="s">
        <v>158</v>
      </c>
    </row>
    <row r="453" spans="2:65" s="11" customFormat="1">
      <c r="B453" s="142"/>
      <c r="D453" s="143" t="s">
        <v>165</v>
      </c>
      <c r="E453" s="144" t="s">
        <v>1</v>
      </c>
      <c r="F453" s="145" t="s">
        <v>775</v>
      </c>
      <c r="H453" s="146">
        <v>7.7</v>
      </c>
      <c r="I453" s="147"/>
      <c r="L453" s="142"/>
      <c r="M453" s="148"/>
      <c r="T453" s="149"/>
      <c r="AT453" s="144" t="s">
        <v>165</v>
      </c>
      <c r="AU453" s="144" t="s">
        <v>84</v>
      </c>
      <c r="AV453" s="11" t="s">
        <v>84</v>
      </c>
      <c r="AW453" s="11" t="s">
        <v>32</v>
      </c>
      <c r="AX453" s="11" t="s">
        <v>76</v>
      </c>
      <c r="AY453" s="144" t="s">
        <v>158</v>
      </c>
    </row>
    <row r="454" spans="2:65" s="11" customFormat="1">
      <c r="B454" s="142"/>
      <c r="D454" s="143" t="s">
        <v>165</v>
      </c>
      <c r="E454" s="144" t="s">
        <v>1</v>
      </c>
      <c r="F454" s="145" t="s">
        <v>776</v>
      </c>
      <c r="H454" s="146">
        <v>7.7</v>
      </c>
      <c r="I454" s="147"/>
      <c r="L454" s="142"/>
      <c r="M454" s="148"/>
      <c r="T454" s="149"/>
      <c r="AT454" s="144" t="s">
        <v>165</v>
      </c>
      <c r="AU454" s="144" t="s">
        <v>84</v>
      </c>
      <c r="AV454" s="11" t="s">
        <v>84</v>
      </c>
      <c r="AW454" s="11" t="s">
        <v>32</v>
      </c>
      <c r="AX454" s="11" t="s">
        <v>76</v>
      </c>
      <c r="AY454" s="144" t="s">
        <v>158</v>
      </c>
    </row>
    <row r="455" spans="2:65" s="11" customFormat="1">
      <c r="B455" s="142"/>
      <c r="D455" s="143" t="s">
        <v>165</v>
      </c>
      <c r="E455" s="144" t="s">
        <v>1</v>
      </c>
      <c r="F455" s="145" t="s">
        <v>777</v>
      </c>
      <c r="H455" s="146">
        <v>5.0999999999999996</v>
      </c>
      <c r="I455" s="147"/>
      <c r="L455" s="142"/>
      <c r="M455" s="148"/>
      <c r="T455" s="149"/>
      <c r="AT455" s="144" t="s">
        <v>165</v>
      </c>
      <c r="AU455" s="144" t="s">
        <v>84</v>
      </c>
      <c r="AV455" s="11" t="s">
        <v>84</v>
      </c>
      <c r="AW455" s="11" t="s">
        <v>32</v>
      </c>
      <c r="AX455" s="11" t="s">
        <v>76</v>
      </c>
      <c r="AY455" s="144" t="s">
        <v>158</v>
      </c>
    </row>
    <row r="456" spans="2:65" s="11" customFormat="1">
      <c r="B456" s="142"/>
      <c r="D456" s="143" t="s">
        <v>165</v>
      </c>
      <c r="E456" s="144" t="s">
        <v>1</v>
      </c>
      <c r="F456" s="145" t="s">
        <v>778</v>
      </c>
      <c r="H456" s="146">
        <v>7.7</v>
      </c>
      <c r="I456" s="147"/>
      <c r="L456" s="142"/>
      <c r="M456" s="148"/>
      <c r="T456" s="149"/>
      <c r="AT456" s="144" t="s">
        <v>165</v>
      </c>
      <c r="AU456" s="144" t="s">
        <v>84</v>
      </c>
      <c r="AV456" s="11" t="s">
        <v>84</v>
      </c>
      <c r="AW456" s="11" t="s">
        <v>32</v>
      </c>
      <c r="AX456" s="11" t="s">
        <v>76</v>
      </c>
      <c r="AY456" s="144" t="s">
        <v>158</v>
      </c>
    </row>
    <row r="457" spans="2:65" s="11" customFormat="1">
      <c r="B457" s="142"/>
      <c r="D457" s="143" t="s">
        <v>165</v>
      </c>
      <c r="E457" s="144" t="s">
        <v>1</v>
      </c>
      <c r="F457" s="145" t="s">
        <v>779</v>
      </c>
      <c r="H457" s="146">
        <v>4.5999999999999996</v>
      </c>
      <c r="I457" s="147"/>
      <c r="L457" s="142"/>
      <c r="M457" s="148"/>
      <c r="T457" s="149"/>
      <c r="AT457" s="144" t="s">
        <v>165</v>
      </c>
      <c r="AU457" s="144" t="s">
        <v>84</v>
      </c>
      <c r="AV457" s="11" t="s">
        <v>84</v>
      </c>
      <c r="AW457" s="11" t="s">
        <v>32</v>
      </c>
      <c r="AX457" s="11" t="s">
        <v>76</v>
      </c>
      <c r="AY457" s="144" t="s">
        <v>158</v>
      </c>
    </row>
    <row r="458" spans="2:65" s="11" customFormat="1">
      <c r="B458" s="142"/>
      <c r="D458" s="143" t="s">
        <v>165</v>
      </c>
      <c r="E458" s="144" t="s">
        <v>1</v>
      </c>
      <c r="F458" s="145" t="s">
        <v>780</v>
      </c>
      <c r="H458" s="146">
        <v>5.7</v>
      </c>
      <c r="I458" s="147"/>
      <c r="L458" s="142"/>
      <c r="M458" s="148"/>
      <c r="T458" s="149"/>
      <c r="AT458" s="144" t="s">
        <v>165</v>
      </c>
      <c r="AU458" s="144" t="s">
        <v>84</v>
      </c>
      <c r="AV458" s="11" t="s">
        <v>84</v>
      </c>
      <c r="AW458" s="11" t="s">
        <v>32</v>
      </c>
      <c r="AX458" s="11" t="s">
        <v>76</v>
      </c>
      <c r="AY458" s="144" t="s">
        <v>158</v>
      </c>
    </row>
    <row r="459" spans="2:65" s="11" customFormat="1">
      <c r="B459" s="142"/>
      <c r="D459" s="143" t="s">
        <v>165</v>
      </c>
      <c r="E459" s="144" t="s">
        <v>1</v>
      </c>
      <c r="F459" s="145" t="s">
        <v>781</v>
      </c>
      <c r="H459" s="146">
        <v>13</v>
      </c>
      <c r="I459" s="147"/>
      <c r="L459" s="142"/>
      <c r="M459" s="148"/>
      <c r="T459" s="149"/>
      <c r="AT459" s="144" t="s">
        <v>165</v>
      </c>
      <c r="AU459" s="144" t="s">
        <v>84</v>
      </c>
      <c r="AV459" s="11" t="s">
        <v>84</v>
      </c>
      <c r="AW459" s="11" t="s">
        <v>32</v>
      </c>
      <c r="AX459" s="11" t="s">
        <v>76</v>
      </c>
      <c r="AY459" s="144" t="s">
        <v>158</v>
      </c>
    </row>
    <row r="460" spans="2:65" s="11" customFormat="1">
      <c r="B460" s="142"/>
      <c r="D460" s="143" t="s">
        <v>165</v>
      </c>
      <c r="E460" s="144" t="s">
        <v>1</v>
      </c>
      <c r="F460" s="145" t="s">
        <v>782</v>
      </c>
      <c r="H460" s="146">
        <v>4.5999999999999996</v>
      </c>
      <c r="I460" s="147"/>
      <c r="L460" s="142"/>
      <c r="M460" s="148"/>
      <c r="T460" s="149"/>
      <c r="AT460" s="144" t="s">
        <v>165</v>
      </c>
      <c r="AU460" s="144" t="s">
        <v>84</v>
      </c>
      <c r="AV460" s="11" t="s">
        <v>84</v>
      </c>
      <c r="AW460" s="11" t="s">
        <v>32</v>
      </c>
      <c r="AX460" s="11" t="s">
        <v>76</v>
      </c>
      <c r="AY460" s="144" t="s">
        <v>158</v>
      </c>
    </row>
    <row r="461" spans="2:65" s="11" customFormat="1">
      <c r="B461" s="142"/>
      <c r="D461" s="143" t="s">
        <v>165</v>
      </c>
      <c r="E461" s="144" t="s">
        <v>1</v>
      </c>
      <c r="F461" s="145" t="s">
        <v>783</v>
      </c>
      <c r="H461" s="146">
        <v>6.6</v>
      </c>
      <c r="I461" s="147"/>
      <c r="L461" s="142"/>
      <c r="M461" s="148"/>
      <c r="T461" s="149"/>
      <c r="AT461" s="144" t="s">
        <v>165</v>
      </c>
      <c r="AU461" s="144" t="s">
        <v>84</v>
      </c>
      <c r="AV461" s="11" t="s">
        <v>84</v>
      </c>
      <c r="AW461" s="11" t="s">
        <v>32</v>
      </c>
      <c r="AX461" s="11" t="s">
        <v>76</v>
      </c>
      <c r="AY461" s="144" t="s">
        <v>158</v>
      </c>
    </row>
    <row r="462" spans="2:65" s="11" customFormat="1">
      <c r="B462" s="142"/>
      <c r="D462" s="143" t="s">
        <v>165</v>
      </c>
      <c r="E462" s="144" t="s">
        <v>1</v>
      </c>
      <c r="F462" s="145" t="s">
        <v>784</v>
      </c>
      <c r="H462" s="146">
        <v>5.15</v>
      </c>
      <c r="I462" s="147"/>
      <c r="L462" s="142"/>
      <c r="M462" s="148"/>
      <c r="T462" s="149"/>
      <c r="AT462" s="144" t="s">
        <v>165</v>
      </c>
      <c r="AU462" s="144" t="s">
        <v>84</v>
      </c>
      <c r="AV462" s="11" t="s">
        <v>84</v>
      </c>
      <c r="AW462" s="11" t="s">
        <v>32</v>
      </c>
      <c r="AX462" s="11" t="s">
        <v>76</v>
      </c>
      <c r="AY462" s="144" t="s">
        <v>158</v>
      </c>
    </row>
    <row r="463" spans="2:65" s="11" customFormat="1">
      <c r="B463" s="142"/>
      <c r="D463" s="143" t="s">
        <v>165</v>
      </c>
      <c r="E463" s="144" t="s">
        <v>1</v>
      </c>
      <c r="F463" s="145" t="s">
        <v>785</v>
      </c>
      <c r="H463" s="146">
        <v>5.15</v>
      </c>
      <c r="I463" s="147"/>
      <c r="L463" s="142"/>
      <c r="M463" s="148"/>
      <c r="T463" s="149"/>
      <c r="AT463" s="144" t="s">
        <v>165</v>
      </c>
      <c r="AU463" s="144" t="s">
        <v>84</v>
      </c>
      <c r="AV463" s="11" t="s">
        <v>84</v>
      </c>
      <c r="AW463" s="11" t="s">
        <v>32</v>
      </c>
      <c r="AX463" s="11" t="s">
        <v>76</v>
      </c>
      <c r="AY463" s="144" t="s">
        <v>158</v>
      </c>
    </row>
    <row r="464" spans="2:65" s="11" customFormat="1">
      <c r="B464" s="142"/>
      <c r="D464" s="143" t="s">
        <v>165</v>
      </c>
      <c r="E464" s="144" t="s">
        <v>1</v>
      </c>
      <c r="F464" s="145" t="s">
        <v>786</v>
      </c>
      <c r="H464" s="146">
        <v>115</v>
      </c>
      <c r="I464" s="147"/>
      <c r="L464" s="142"/>
      <c r="M464" s="148"/>
      <c r="T464" s="149"/>
      <c r="AT464" s="144" t="s">
        <v>165</v>
      </c>
      <c r="AU464" s="144" t="s">
        <v>84</v>
      </c>
      <c r="AV464" s="11" t="s">
        <v>84</v>
      </c>
      <c r="AW464" s="11" t="s">
        <v>32</v>
      </c>
      <c r="AX464" s="11" t="s">
        <v>76</v>
      </c>
      <c r="AY464" s="144" t="s">
        <v>158</v>
      </c>
    </row>
    <row r="465" spans="2:65" s="1" customFormat="1" ht="24.2" customHeight="1">
      <c r="B465" s="128"/>
      <c r="C465" s="129" t="s">
        <v>787</v>
      </c>
      <c r="D465" s="129" t="s">
        <v>159</v>
      </c>
      <c r="E465" s="130" t="s">
        <v>788</v>
      </c>
      <c r="F465" s="131" t="s">
        <v>789</v>
      </c>
      <c r="G465" s="132" t="s">
        <v>552</v>
      </c>
      <c r="H465" s="176"/>
      <c r="I465" s="134"/>
      <c r="J465" s="135">
        <f>ROUND(I465*H465,2)</f>
        <v>0</v>
      </c>
      <c r="K465" s="131" t="s">
        <v>225</v>
      </c>
      <c r="L465" s="30"/>
      <c r="M465" s="136" t="s">
        <v>1</v>
      </c>
      <c r="N465" s="137" t="s">
        <v>41</v>
      </c>
      <c r="P465" s="138">
        <f>O465*H465</f>
        <v>0</v>
      </c>
      <c r="Q465" s="138">
        <v>0</v>
      </c>
      <c r="R465" s="138">
        <f>Q465*H465</f>
        <v>0</v>
      </c>
      <c r="S465" s="138">
        <v>0</v>
      </c>
      <c r="T465" s="139">
        <f>S465*H465</f>
        <v>0</v>
      </c>
      <c r="AR465" s="140" t="s">
        <v>294</v>
      </c>
      <c r="AT465" s="140" t="s">
        <v>159</v>
      </c>
      <c r="AU465" s="140" t="s">
        <v>84</v>
      </c>
      <c r="AY465" s="15" t="s">
        <v>158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5" t="s">
        <v>80</v>
      </c>
      <c r="BK465" s="141">
        <f>ROUND(I465*H465,2)</f>
        <v>0</v>
      </c>
      <c r="BL465" s="15" t="s">
        <v>294</v>
      </c>
      <c r="BM465" s="140" t="s">
        <v>790</v>
      </c>
    </row>
    <row r="466" spans="2:65" s="10" customFormat="1" ht="22.9" customHeight="1">
      <c r="B466" s="118"/>
      <c r="D466" s="119" t="s">
        <v>75</v>
      </c>
      <c r="E466" s="164" t="s">
        <v>791</v>
      </c>
      <c r="F466" s="164" t="s">
        <v>792</v>
      </c>
      <c r="I466" s="121"/>
      <c r="J466" s="165">
        <f>BK466</f>
        <v>0</v>
      </c>
      <c r="L466" s="118"/>
      <c r="M466" s="123"/>
      <c r="P466" s="124">
        <f>SUM(P467:P473)</f>
        <v>0</v>
      </c>
      <c r="R466" s="124">
        <f>SUM(R467:R473)</f>
        <v>0.12128912</v>
      </c>
      <c r="T466" s="125">
        <f>SUM(T467:T473)</f>
        <v>0</v>
      </c>
      <c r="AR466" s="119" t="s">
        <v>84</v>
      </c>
      <c r="AT466" s="126" t="s">
        <v>75</v>
      </c>
      <c r="AU466" s="126" t="s">
        <v>80</v>
      </c>
      <c r="AY466" s="119" t="s">
        <v>158</v>
      </c>
      <c r="BK466" s="127">
        <f>SUM(BK467:BK473)</f>
        <v>0</v>
      </c>
    </row>
    <row r="467" spans="2:65" s="1" customFormat="1" ht="16.5" customHeight="1">
      <c r="B467" s="128"/>
      <c r="C467" s="129" t="s">
        <v>793</v>
      </c>
      <c r="D467" s="129" t="s">
        <v>159</v>
      </c>
      <c r="E467" s="130" t="s">
        <v>794</v>
      </c>
      <c r="F467" s="131" t="s">
        <v>795</v>
      </c>
      <c r="G467" s="132" t="s">
        <v>256</v>
      </c>
      <c r="H467" s="133">
        <v>131.83600000000001</v>
      </c>
      <c r="I467" s="134"/>
      <c r="J467" s="135">
        <f>ROUND(I467*H467,2)</f>
        <v>0</v>
      </c>
      <c r="K467" s="131" t="s">
        <v>225</v>
      </c>
      <c r="L467" s="30"/>
      <c r="M467" s="136" t="s">
        <v>1</v>
      </c>
      <c r="N467" s="137" t="s">
        <v>41</v>
      </c>
      <c r="P467" s="138">
        <f>O467*H467</f>
        <v>0</v>
      </c>
      <c r="Q467" s="138">
        <v>0</v>
      </c>
      <c r="R467" s="138">
        <f>Q467*H467</f>
        <v>0</v>
      </c>
      <c r="S467" s="138">
        <v>0</v>
      </c>
      <c r="T467" s="139">
        <f>S467*H467</f>
        <v>0</v>
      </c>
      <c r="AR467" s="140" t="s">
        <v>294</v>
      </c>
      <c r="AT467" s="140" t="s">
        <v>159</v>
      </c>
      <c r="AU467" s="140" t="s">
        <v>84</v>
      </c>
      <c r="AY467" s="15" t="s">
        <v>158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5" t="s">
        <v>80</v>
      </c>
      <c r="BK467" s="141">
        <f>ROUND(I467*H467,2)</f>
        <v>0</v>
      </c>
      <c r="BL467" s="15" t="s">
        <v>294</v>
      </c>
      <c r="BM467" s="140" t="s">
        <v>796</v>
      </c>
    </row>
    <row r="468" spans="2:65" s="11" customFormat="1">
      <c r="B468" s="142"/>
      <c r="D468" s="143" t="s">
        <v>165</v>
      </c>
      <c r="E468" s="144" t="s">
        <v>1</v>
      </c>
      <c r="F468" s="145" t="s">
        <v>381</v>
      </c>
      <c r="H468" s="146">
        <v>27.047999999999998</v>
      </c>
      <c r="I468" s="147"/>
      <c r="L468" s="142"/>
      <c r="M468" s="148"/>
      <c r="T468" s="149"/>
      <c r="AT468" s="144" t="s">
        <v>165</v>
      </c>
      <c r="AU468" s="144" t="s">
        <v>84</v>
      </c>
      <c r="AV468" s="11" t="s">
        <v>84</v>
      </c>
      <c r="AW468" s="11" t="s">
        <v>32</v>
      </c>
      <c r="AX468" s="11" t="s">
        <v>76</v>
      </c>
      <c r="AY468" s="144" t="s">
        <v>158</v>
      </c>
    </row>
    <row r="469" spans="2:65" s="11" customFormat="1">
      <c r="B469" s="142"/>
      <c r="D469" s="143" t="s">
        <v>165</v>
      </c>
      <c r="E469" s="144" t="s">
        <v>1</v>
      </c>
      <c r="F469" s="145" t="s">
        <v>382</v>
      </c>
      <c r="H469" s="146">
        <v>104.788</v>
      </c>
      <c r="I469" s="147"/>
      <c r="L469" s="142"/>
      <c r="M469" s="148"/>
      <c r="T469" s="149"/>
      <c r="AT469" s="144" t="s">
        <v>165</v>
      </c>
      <c r="AU469" s="144" t="s">
        <v>84</v>
      </c>
      <c r="AV469" s="11" t="s">
        <v>84</v>
      </c>
      <c r="AW469" s="11" t="s">
        <v>32</v>
      </c>
      <c r="AX469" s="11" t="s">
        <v>76</v>
      </c>
      <c r="AY469" s="144" t="s">
        <v>158</v>
      </c>
    </row>
    <row r="470" spans="2:65" s="1" customFormat="1" ht="24.2" customHeight="1">
      <c r="B470" s="128"/>
      <c r="C470" s="129" t="s">
        <v>797</v>
      </c>
      <c r="D470" s="129" t="s">
        <v>159</v>
      </c>
      <c r="E470" s="130" t="s">
        <v>798</v>
      </c>
      <c r="F470" s="131" t="s">
        <v>799</v>
      </c>
      <c r="G470" s="132" t="s">
        <v>256</v>
      </c>
      <c r="H470" s="133">
        <v>131.83600000000001</v>
      </c>
      <c r="I470" s="134"/>
      <c r="J470" s="135">
        <f>ROUND(I470*H470,2)</f>
        <v>0</v>
      </c>
      <c r="K470" s="131" t="s">
        <v>225</v>
      </c>
      <c r="L470" s="30"/>
      <c r="M470" s="136" t="s">
        <v>1</v>
      </c>
      <c r="N470" s="137" t="s">
        <v>41</v>
      </c>
      <c r="P470" s="138">
        <f>O470*H470</f>
        <v>0</v>
      </c>
      <c r="Q470" s="138">
        <v>2.7E-4</v>
      </c>
      <c r="R470" s="138">
        <f>Q470*H470</f>
        <v>3.5595720000000004E-2</v>
      </c>
      <c r="S470" s="138">
        <v>0</v>
      </c>
      <c r="T470" s="139">
        <f>S470*H470</f>
        <v>0</v>
      </c>
      <c r="AR470" s="140" t="s">
        <v>294</v>
      </c>
      <c r="AT470" s="140" t="s">
        <v>159</v>
      </c>
      <c r="AU470" s="140" t="s">
        <v>84</v>
      </c>
      <c r="AY470" s="15" t="s">
        <v>158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5" t="s">
        <v>80</v>
      </c>
      <c r="BK470" s="141">
        <f>ROUND(I470*H470,2)</f>
        <v>0</v>
      </c>
      <c r="BL470" s="15" t="s">
        <v>294</v>
      </c>
      <c r="BM470" s="140" t="s">
        <v>800</v>
      </c>
    </row>
    <row r="471" spans="2:65" s="1" customFormat="1" ht="24.2" customHeight="1">
      <c r="B471" s="128"/>
      <c r="C471" s="129" t="s">
        <v>801</v>
      </c>
      <c r="D471" s="129" t="s">
        <v>159</v>
      </c>
      <c r="E471" s="130" t="s">
        <v>802</v>
      </c>
      <c r="F471" s="131" t="s">
        <v>803</v>
      </c>
      <c r="G471" s="132" t="s">
        <v>256</v>
      </c>
      <c r="H471" s="133">
        <v>131.83600000000001</v>
      </c>
      <c r="I471" s="134"/>
      <c r="J471" s="135">
        <f>ROUND(I471*H471,2)</f>
        <v>0</v>
      </c>
      <c r="K471" s="131" t="s">
        <v>225</v>
      </c>
      <c r="L471" s="30"/>
      <c r="M471" s="136" t="s">
        <v>1</v>
      </c>
      <c r="N471" s="137" t="s">
        <v>41</v>
      </c>
      <c r="P471" s="138">
        <f>O471*H471</f>
        <v>0</v>
      </c>
      <c r="Q471" s="138">
        <v>6.4999999999999997E-4</v>
      </c>
      <c r="R471" s="138">
        <f>Q471*H471</f>
        <v>8.5693400000000003E-2</v>
      </c>
      <c r="S471" s="138">
        <v>0</v>
      </c>
      <c r="T471" s="139">
        <f>S471*H471</f>
        <v>0</v>
      </c>
      <c r="AR471" s="140" t="s">
        <v>294</v>
      </c>
      <c r="AT471" s="140" t="s">
        <v>159</v>
      </c>
      <c r="AU471" s="140" t="s">
        <v>84</v>
      </c>
      <c r="AY471" s="15" t="s">
        <v>158</v>
      </c>
      <c r="BE471" s="141">
        <f>IF(N471="základní",J471,0)</f>
        <v>0</v>
      </c>
      <c r="BF471" s="141">
        <f>IF(N471="snížená",J471,0)</f>
        <v>0</v>
      </c>
      <c r="BG471" s="141">
        <f>IF(N471="zákl. přenesená",J471,0)</f>
        <v>0</v>
      </c>
      <c r="BH471" s="141">
        <f>IF(N471="sníž. přenesená",J471,0)</f>
        <v>0</v>
      </c>
      <c r="BI471" s="141">
        <f>IF(N471="nulová",J471,0)</f>
        <v>0</v>
      </c>
      <c r="BJ471" s="15" t="s">
        <v>80</v>
      </c>
      <c r="BK471" s="141">
        <f>ROUND(I471*H471,2)</f>
        <v>0</v>
      </c>
      <c r="BL471" s="15" t="s">
        <v>294</v>
      </c>
      <c r="BM471" s="140" t="s">
        <v>804</v>
      </c>
    </row>
    <row r="472" spans="2:65" s="11" customFormat="1">
      <c r="B472" s="142"/>
      <c r="D472" s="143" t="s">
        <v>165</v>
      </c>
      <c r="E472" s="144" t="s">
        <v>1</v>
      </c>
      <c r="F472" s="145" t="s">
        <v>381</v>
      </c>
      <c r="H472" s="146">
        <v>27.047999999999998</v>
      </c>
      <c r="I472" s="147"/>
      <c r="L472" s="142"/>
      <c r="M472" s="148"/>
      <c r="T472" s="149"/>
      <c r="AT472" s="144" t="s">
        <v>165</v>
      </c>
      <c r="AU472" s="144" t="s">
        <v>84</v>
      </c>
      <c r="AV472" s="11" t="s">
        <v>84</v>
      </c>
      <c r="AW472" s="11" t="s">
        <v>32</v>
      </c>
      <c r="AX472" s="11" t="s">
        <v>76</v>
      </c>
      <c r="AY472" s="144" t="s">
        <v>158</v>
      </c>
    </row>
    <row r="473" spans="2:65" s="11" customFormat="1">
      <c r="B473" s="142"/>
      <c r="D473" s="143" t="s">
        <v>165</v>
      </c>
      <c r="E473" s="144" t="s">
        <v>1</v>
      </c>
      <c r="F473" s="145" t="s">
        <v>382</v>
      </c>
      <c r="H473" s="146">
        <v>104.788</v>
      </c>
      <c r="I473" s="147"/>
      <c r="L473" s="142"/>
      <c r="M473" s="148"/>
      <c r="T473" s="149"/>
      <c r="AT473" s="144" t="s">
        <v>165</v>
      </c>
      <c r="AU473" s="144" t="s">
        <v>84</v>
      </c>
      <c r="AV473" s="11" t="s">
        <v>84</v>
      </c>
      <c r="AW473" s="11" t="s">
        <v>32</v>
      </c>
      <c r="AX473" s="11" t="s">
        <v>76</v>
      </c>
      <c r="AY473" s="144" t="s">
        <v>158</v>
      </c>
    </row>
    <row r="474" spans="2:65" s="10" customFormat="1" ht="22.9" customHeight="1">
      <c r="B474" s="118"/>
      <c r="D474" s="119" t="s">
        <v>75</v>
      </c>
      <c r="E474" s="164" t="s">
        <v>805</v>
      </c>
      <c r="F474" s="164" t="s">
        <v>806</v>
      </c>
      <c r="I474" s="121"/>
      <c r="J474" s="165">
        <f>BK474</f>
        <v>0</v>
      </c>
      <c r="L474" s="118"/>
      <c r="M474" s="123"/>
      <c r="P474" s="124">
        <f>SUM(P475:P487)</f>
        <v>0</v>
      </c>
      <c r="R474" s="124">
        <f>SUM(R475:R487)</f>
        <v>0.17367880000000002</v>
      </c>
      <c r="T474" s="125">
        <f>SUM(T475:T487)</f>
        <v>0</v>
      </c>
      <c r="AR474" s="119" t="s">
        <v>84</v>
      </c>
      <c r="AT474" s="126" t="s">
        <v>75</v>
      </c>
      <c r="AU474" s="126" t="s">
        <v>80</v>
      </c>
      <c r="AY474" s="119" t="s">
        <v>158</v>
      </c>
      <c r="BK474" s="127">
        <f>SUM(BK475:BK487)</f>
        <v>0</v>
      </c>
    </row>
    <row r="475" spans="2:65" s="1" customFormat="1" ht="24.2" customHeight="1">
      <c r="B475" s="128"/>
      <c r="C475" s="129" t="s">
        <v>807</v>
      </c>
      <c r="D475" s="129" t="s">
        <v>159</v>
      </c>
      <c r="E475" s="130" t="s">
        <v>808</v>
      </c>
      <c r="F475" s="131" t="s">
        <v>809</v>
      </c>
      <c r="G475" s="132" t="s">
        <v>256</v>
      </c>
      <c r="H475" s="133">
        <v>434.197</v>
      </c>
      <c r="I475" s="134"/>
      <c r="J475" s="135">
        <f>ROUND(I475*H475,2)</f>
        <v>0</v>
      </c>
      <c r="K475" s="131" t="s">
        <v>225</v>
      </c>
      <c r="L475" s="30"/>
      <c r="M475" s="136" t="s">
        <v>1</v>
      </c>
      <c r="N475" s="137" t="s">
        <v>41</v>
      </c>
      <c r="P475" s="138">
        <f>O475*H475</f>
        <v>0</v>
      </c>
      <c r="Q475" s="138">
        <v>0</v>
      </c>
      <c r="R475" s="138">
        <f>Q475*H475</f>
        <v>0</v>
      </c>
      <c r="S475" s="138">
        <v>0</v>
      </c>
      <c r="T475" s="139">
        <f>S475*H475</f>
        <v>0</v>
      </c>
      <c r="AR475" s="140" t="s">
        <v>294</v>
      </c>
      <c r="AT475" s="140" t="s">
        <v>159</v>
      </c>
      <c r="AU475" s="140" t="s">
        <v>84</v>
      </c>
      <c r="AY475" s="15" t="s">
        <v>158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5" t="s">
        <v>80</v>
      </c>
      <c r="BK475" s="141">
        <f>ROUND(I475*H475,2)</f>
        <v>0</v>
      </c>
      <c r="BL475" s="15" t="s">
        <v>294</v>
      </c>
      <c r="BM475" s="140" t="s">
        <v>810</v>
      </c>
    </row>
    <row r="476" spans="2:65" s="11" customFormat="1" ht="22.5">
      <c r="B476" s="142"/>
      <c r="D476" s="143" t="s">
        <v>165</v>
      </c>
      <c r="E476" s="144" t="s">
        <v>1</v>
      </c>
      <c r="F476" s="145" t="s">
        <v>811</v>
      </c>
      <c r="H476" s="146">
        <v>117.97</v>
      </c>
      <c r="I476" s="147"/>
      <c r="L476" s="142"/>
      <c r="M476" s="148"/>
      <c r="T476" s="149"/>
      <c r="AT476" s="144" t="s">
        <v>165</v>
      </c>
      <c r="AU476" s="144" t="s">
        <v>84</v>
      </c>
      <c r="AV476" s="11" t="s">
        <v>84</v>
      </c>
      <c r="AW476" s="11" t="s">
        <v>32</v>
      </c>
      <c r="AX476" s="11" t="s">
        <v>76</v>
      </c>
      <c r="AY476" s="144" t="s">
        <v>158</v>
      </c>
    </row>
    <row r="477" spans="2:65" s="11" customFormat="1">
      <c r="B477" s="142"/>
      <c r="D477" s="143" t="s">
        <v>165</v>
      </c>
      <c r="E477" s="144" t="s">
        <v>1</v>
      </c>
      <c r="F477" s="145" t="s">
        <v>812</v>
      </c>
      <c r="H477" s="146">
        <v>27.047999999999998</v>
      </c>
      <c r="I477" s="147"/>
      <c r="L477" s="142"/>
      <c r="M477" s="148"/>
      <c r="T477" s="149"/>
      <c r="AT477" s="144" t="s">
        <v>165</v>
      </c>
      <c r="AU477" s="144" t="s">
        <v>84</v>
      </c>
      <c r="AV477" s="11" t="s">
        <v>84</v>
      </c>
      <c r="AW477" s="11" t="s">
        <v>32</v>
      </c>
      <c r="AX477" s="11" t="s">
        <v>76</v>
      </c>
      <c r="AY477" s="144" t="s">
        <v>158</v>
      </c>
    </row>
    <row r="478" spans="2:65" s="11" customFormat="1">
      <c r="B478" s="142"/>
      <c r="D478" s="143" t="s">
        <v>165</v>
      </c>
      <c r="E478" s="144" t="s">
        <v>1</v>
      </c>
      <c r="F478" s="145" t="s">
        <v>382</v>
      </c>
      <c r="H478" s="146">
        <v>104.788</v>
      </c>
      <c r="I478" s="147"/>
      <c r="L478" s="142"/>
      <c r="M478" s="148"/>
      <c r="T478" s="149"/>
      <c r="AT478" s="144" t="s">
        <v>165</v>
      </c>
      <c r="AU478" s="144" t="s">
        <v>84</v>
      </c>
      <c r="AV478" s="11" t="s">
        <v>84</v>
      </c>
      <c r="AW478" s="11" t="s">
        <v>32</v>
      </c>
      <c r="AX478" s="11" t="s">
        <v>76</v>
      </c>
      <c r="AY478" s="144" t="s">
        <v>158</v>
      </c>
    </row>
    <row r="479" spans="2:65" s="11" customFormat="1">
      <c r="B479" s="142"/>
      <c r="D479" s="143" t="s">
        <v>165</v>
      </c>
      <c r="E479" s="144" t="s">
        <v>1</v>
      </c>
      <c r="F479" s="145" t="s">
        <v>387</v>
      </c>
      <c r="H479" s="146">
        <v>19.09</v>
      </c>
      <c r="I479" s="147"/>
      <c r="L479" s="142"/>
      <c r="M479" s="148"/>
      <c r="T479" s="149"/>
      <c r="AT479" s="144" t="s">
        <v>165</v>
      </c>
      <c r="AU479" s="144" t="s">
        <v>84</v>
      </c>
      <c r="AV479" s="11" t="s">
        <v>84</v>
      </c>
      <c r="AW479" s="11" t="s">
        <v>32</v>
      </c>
      <c r="AX479" s="11" t="s">
        <v>76</v>
      </c>
      <c r="AY479" s="144" t="s">
        <v>158</v>
      </c>
    </row>
    <row r="480" spans="2:65" s="11" customFormat="1">
      <c r="B480" s="142"/>
      <c r="D480" s="143" t="s">
        <v>165</v>
      </c>
      <c r="E480" s="144" t="s">
        <v>1</v>
      </c>
      <c r="F480" s="145" t="s">
        <v>389</v>
      </c>
      <c r="H480" s="146">
        <v>17.617999999999999</v>
      </c>
      <c r="I480" s="147"/>
      <c r="L480" s="142"/>
      <c r="M480" s="148"/>
      <c r="T480" s="149"/>
      <c r="AT480" s="144" t="s">
        <v>165</v>
      </c>
      <c r="AU480" s="144" t="s">
        <v>84</v>
      </c>
      <c r="AV480" s="11" t="s">
        <v>84</v>
      </c>
      <c r="AW480" s="11" t="s">
        <v>32</v>
      </c>
      <c r="AX480" s="11" t="s">
        <v>76</v>
      </c>
      <c r="AY480" s="144" t="s">
        <v>158</v>
      </c>
    </row>
    <row r="481" spans="2:65" s="11" customFormat="1">
      <c r="B481" s="142"/>
      <c r="D481" s="143" t="s">
        <v>165</v>
      </c>
      <c r="E481" s="144" t="s">
        <v>1</v>
      </c>
      <c r="F481" s="145" t="s">
        <v>391</v>
      </c>
      <c r="H481" s="146">
        <v>26.013000000000002</v>
      </c>
      <c r="I481" s="147"/>
      <c r="L481" s="142"/>
      <c r="M481" s="148"/>
      <c r="T481" s="149"/>
      <c r="AT481" s="144" t="s">
        <v>165</v>
      </c>
      <c r="AU481" s="144" t="s">
        <v>84</v>
      </c>
      <c r="AV481" s="11" t="s">
        <v>84</v>
      </c>
      <c r="AW481" s="11" t="s">
        <v>32</v>
      </c>
      <c r="AX481" s="11" t="s">
        <v>76</v>
      </c>
      <c r="AY481" s="144" t="s">
        <v>158</v>
      </c>
    </row>
    <row r="482" spans="2:65" s="11" customFormat="1">
      <c r="B482" s="142"/>
      <c r="D482" s="143" t="s">
        <v>165</v>
      </c>
      <c r="E482" s="144" t="s">
        <v>1</v>
      </c>
      <c r="F482" s="145" t="s">
        <v>392</v>
      </c>
      <c r="H482" s="146">
        <v>27.6</v>
      </c>
      <c r="I482" s="147"/>
      <c r="L482" s="142"/>
      <c r="M482" s="148"/>
      <c r="T482" s="149"/>
      <c r="AT482" s="144" t="s">
        <v>165</v>
      </c>
      <c r="AU482" s="144" t="s">
        <v>84</v>
      </c>
      <c r="AV482" s="11" t="s">
        <v>84</v>
      </c>
      <c r="AW482" s="11" t="s">
        <v>32</v>
      </c>
      <c r="AX482" s="11" t="s">
        <v>76</v>
      </c>
      <c r="AY482" s="144" t="s">
        <v>158</v>
      </c>
    </row>
    <row r="483" spans="2:65" s="11" customFormat="1">
      <c r="B483" s="142"/>
      <c r="D483" s="143" t="s">
        <v>165</v>
      </c>
      <c r="E483" s="144" t="s">
        <v>1</v>
      </c>
      <c r="F483" s="145" t="s">
        <v>394</v>
      </c>
      <c r="H483" s="146">
        <v>29.44</v>
      </c>
      <c r="I483" s="147"/>
      <c r="L483" s="142"/>
      <c r="M483" s="148"/>
      <c r="T483" s="149"/>
      <c r="AT483" s="144" t="s">
        <v>165</v>
      </c>
      <c r="AU483" s="144" t="s">
        <v>84</v>
      </c>
      <c r="AV483" s="11" t="s">
        <v>84</v>
      </c>
      <c r="AW483" s="11" t="s">
        <v>32</v>
      </c>
      <c r="AX483" s="11" t="s">
        <v>76</v>
      </c>
      <c r="AY483" s="144" t="s">
        <v>158</v>
      </c>
    </row>
    <row r="484" spans="2:65" s="11" customFormat="1">
      <c r="B484" s="142"/>
      <c r="D484" s="143" t="s">
        <v>165</v>
      </c>
      <c r="E484" s="144" t="s">
        <v>1</v>
      </c>
      <c r="F484" s="145" t="s">
        <v>399</v>
      </c>
      <c r="H484" s="146">
        <v>33.695</v>
      </c>
      <c r="I484" s="147"/>
      <c r="L484" s="142"/>
      <c r="M484" s="148"/>
      <c r="T484" s="149"/>
      <c r="AT484" s="144" t="s">
        <v>165</v>
      </c>
      <c r="AU484" s="144" t="s">
        <v>84</v>
      </c>
      <c r="AV484" s="11" t="s">
        <v>84</v>
      </c>
      <c r="AW484" s="11" t="s">
        <v>32</v>
      </c>
      <c r="AX484" s="11" t="s">
        <v>76</v>
      </c>
      <c r="AY484" s="144" t="s">
        <v>158</v>
      </c>
    </row>
    <row r="485" spans="2:65" s="11" customFormat="1">
      <c r="B485" s="142"/>
      <c r="D485" s="143" t="s">
        <v>165</v>
      </c>
      <c r="E485" s="144" t="s">
        <v>1</v>
      </c>
      <c r="F485" s="145" t="s">
        <v>400</v>
      </c>
      <c r="H485" s="146">
        <v>30.934999999999999</v>
      </c>
      <c r="I485" s="147"/>
      <c r="L485" s="142"/>
      <c r="M485" s="148"/>
      <c r="T485" s="149"/>
      <c r="AT485" s="144" t="s">
        <v>165</v>
      </c>
      <c r="AU485" s="144" t="s">
        <v>84</v>
      </c>
      <c r="AV485" s="11" t="s">
        <v>84</v>
      </c>
      <c r="AW485" s="11" t="s">
        <v>32</v>
      </c>
      <c r="AX485" s="11" t="s">
        <v>76</v>
      </c>
      <c r="AY485" s="144" t="s">
        <v>158</v>
      </c>
    </row>
    <row r="486" spans="2:65" s="1" customFormat="1" ht="24.2" customHeight="1">
      <c r="B486" s="128"/>
      <c r="C486" s="129" t="s">
        <v>813</v>
      </c>
      <c r="D486" s="129" t="s">
        <v>159</v>
      </c>
      <c r="E486" s="130" t="s">
        <v>814</v>
      </c>
      <c r="F486" s="131" t="s">
        <v>815</v>
      </c>
      <c r="G486" s="132" t="s">
        <v>256</v>
      </c>
      <c r="H486" s="133">
        <v>434.197</v>
      </c>
      <c r="I486" s="134"/>
      <c r="J486" s="135">
        <f>ROUND(I486*H486,2)</f>
        <v>0</v>
      </c>
      <c r="K486" s="131" t="s">
        <v>225</v>
      </c>
      <c r="L486" s="30"/>
      <c r="M486" s="136" t="s">
        <v>1</v>
      </c>
      <c r="N486" s="137" t="s">
        <v>41</v>
      </c>
      <c r="P486" s="138">
        <f>O486*H486</f>
        <v>0</v>
      </c>
      <c r="Q486" s="138">
        <v>2.0000000000000001E-4</v>
      </c>
      <c r="R486" s="138">
        <f>Q486*H486</f>
        <v>8.6839400000000011E-2</v>
      </c>
      <c r="S486" s="138">
        <v>0</v>
      </c>
      <c r="T486" s="139">
        <f>S486*H486</f>
        <v>0</v>
      </c>
      <c r="AR486" s="140" t="s">
        <v>294</v>
      </c>
      <c r="AT486" s="140" t="s">
        <v>159</v>
      </c>
      <c r="AU486" s="140" t="s">
        <v>84</v>
      </c>
      <c r="AY486" s="15" t="s">
        <v>158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5" t="s">
        <v>80</v>
      </c>
      <c r="BK486" s="141">
        <f>ROUND(I486*H486,2)</f>
        <v>0</v>
      </c>
      <c r="BL486" s="15" t="s">
        <v>294</v>
      </c>
      <c r="BM486" s="140" t="s">
        <v>816</v>
      </c>
    </row>
    <row r="487" spans="2:65" s="1" customFormat="1" ht="24.2" customHeight="1">
      <c r="B487" s="128"/>
      <c r="C487" s="129" t="s">
        <v>817</v>
      </c>
      <c r="D487" s="129" t="s">
        <v>159</v>
      </c>
      <c r="E487" s="130" t="s">
        <v>818</v>
      </c>
      <c r="F487" s="131" t="s">
        <v>819</v>
      </c>
      <c r="G487" s="132" t="s">
        <v>256</v>
      </c>
      <c r="H487" s="133">
        <v>434.197</v>
      </c>
      <c r="I487" s="134"/>
      <c r="J487" s="135">
        <f>ROUND(I487*H487,2)</f>
        <v>0</v>
      </c>
      <c r="K487" s="131" t="s">
        <v>225</v>
      </c>
      <c r="L487" s="30"/>
      <c r="M487" s="136" t="s">
        <v>1</v>
      </c>
      <c r="N487" s="137" t="s">
        <v>41</v>
      </c>
      <c r="P487" s="138">
        <f>O487*H487</f>
        <v>0</v>
      </c>
      <c r="Q487" s="138">
        <v>2.0000000000000001E-4</v>
      </c>
      <c r="R487" s="138">
        <f>Q487*H487</f>
        <v>8.6839400000000011E-2</v>
      </c>
      <c r="S487" s="138">
        <v>0</v>
      </c>
      <c r="T487" s="139">
        <f>S487*H487</f>
        <v>0</v>
      </c>
      <c r="AR487" s="140" t="s">
        <v>294</v>
      </c>
      <c r="AT487" s="140" t="s">
        <v>159</v>
      </c>
      <c r="AU487" s="140" t="s">
        <v>84</v>
      </c>
      <c r="AY487" s="15" t="s">
        <v>158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5" t="s">
        <v>80</v>
      </c>
      <c r="BK487" s="141">
        <f>ROUND(I487*H487,2)</f>
        <v>0</v>
      </c>
      <c r="BL487" s="15" t="s">
        <v>294</v>
      </c>
      <c r="BM487" s="140" t="s">
        <v>820</v>
      </c>
    </row>
    <row r="488" spans="2:65" s="10" customFormat="1" ht="25.9" customHeight="1">
      <c r="B488" s="118"/>
      <c r="D488" s="119" t="s">
        <v>75</v>
      </c>
      <c r="E488" s="120" t="s">
        <v>821</v>
      </c>
      <c r="F488" s="120" t="s">
        <v>822</v>
      </c>
      <c r="I488" s="121"/>
      <c r="J488" s="122">
        <f>BK488</f>
        <v>0</v>
      </c>
      <c r="L488" s="118"/>
      <c r="M488" s="123"/>
      <c r="P488" s="124">
        <f>P489</f>
        <v>0</v>
      </c>
      <c r="R488" s="124">
        <f>R489</f>
        <v>0</v>
      </c>
      <c r="T488" s="125">
        <f>T489</f>
        <v>0</v>
      </c>
      <c r="AR488" s="119" t="s">
        <v>163</v>
      </c>
      <c r="AT488" s="126" t="s">
        <v>75</v>
      </c>
      <c r="AU488" s="126" t="s">
        <v>76</v>
      </c>
      <c r="AY488" s="119" t="s">
        <v>158</v>
      </c>
      <c r="BK488" s="127">
        <f>BK489</f>
        <v>0</v>
      </c>
    </row>
    <row r="489" spans="2:65" s="1" customFormat="1" ht="16.5" customHeight="1">
      <c r="B489" s="128"/>
      <c r="C489" s="129" t="s">
        <v>823</v>
      </c>
      <c r="D489" s="129" t="s">
        <v>159</v>
      </c>
      <c r="E489" s="130" t="s">
        <v>824</v>
      </c>
      <c r="F489" s="131" t="s">
        <v>825</v>
      </c>
      <c r="G489" s="132" t="s">
        <v>325</v>
      </c>
      <c r="H489" s="133">
        <v>2</v>
      </c>
      <c r="I489" s="134"/>
      <c r="J489" s="135">
        <f>ROUND(I489*H489,2)</f>
        <v>0</v>
      </c>
      <c r="K489" s="131" t="s">
        <v>1</v>
      </c>
      <c r="L489" s="30"/>
      <c r="M489" s="177" t="s">
        <v>1</v>
      </c>
      <c r="N489" s="178" t="s">
        <v>41</v>
      </c>
      <c r="O489" s="179"/>
      <c r="P489" s="180">
        <f>O489*H489</f>
        <v>0</v>
      </c>
      <c r="Q489" s="180">
        <v>0</v>
      </c>
      <c r="R489" s="180">
        <f>Q489*H489</f>
        <v>0</v>
      </c>
      <c r="S489" s="180">
        <v>0</v>
      </c>
      <c r="T489" s="181">
        <f>S489*H489</f>
        <v>0</v>
      </c>
      <c r="AR489" s="140" t="s">
        <v>163</v>
      </c>
      <c r="AT489" s="140" t="s">
        <v>159</v>
      </c>
      <c r="AU489" s="140" t="s">
        <v>80</v>
      </c>
      <c r="AY489" s="15" t="s">
        <v>158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5" t="s">
        <v>80</v>
      </c>
      <c r="BK489" s="141">
        <f>ROUND(I489*H489,2)</f>
        <v>0</v>
      </c>
      <c r="BL489" s="15" t="s">
        <v>163</v>
      </c>
      <c r="BM489" s="140" t="s">
        <v>826</v>
      </c>
    </row>
    <row r="490" spans="2:65" s="1" customFormat="1" ht="6.95" customHeight="1">
      <c r="B490" s="42"/>
      <c r="C490" s="43"/>
      <c r="D490" s="43"/>
      <c r="E490" s="43"/>
      <c r="F490" s="43"/>
      <c r="G490" s="43"/>
      <c r="H490" s="43"/>
      <c r="I490" s="43"/>
      <c r="J490" s="43"/>
      <c r="K490" s="43"/>
      <c r="L490" s="30"/>
    </row>
  </sheetData>
  <autoFilter ref="C143:K489" xr:uid="{00000000-0009-0000-0000-000002000000}"/>
  <mergeCells count="15">
    <mergeCell ref="E130:H130"/>
    <mergeCell ref="E134:H134"/>
    <mergeCell ref="E132:H132"/>
    <mergeCell ref="E136:H13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4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.75">
      <c r="B8" s="18"/>
      <c r="D8" s="25" t="s">
        <v>133</v>
      </c>
      <c r="L8" s="18"/>
    </row>
    <row r="9" spans="2:46" ht="16.5" customHeight="1">
      <c r="B9" s="18"/>
      <c r="E9" s="239" t="s">
        <v>134</v>
      </c>
      <c r="F9" s="204"/>
      <c r="G9" s="204"/>
      <c r="H9" s="204"/>
      <c r="L9" s="18"/>
    </row>
    <row r="10" spans="2:46" ht="12" customHeight="1">
      <c r="B10" s="18"/>
      <c r="D10" s="25" t="s">
        <v>135</v>
      </c>
      <c r="L10" s="18"/>
    </row>
    <row r="11" spans="2:46" s="1" customFormat="1" ht="16.5" customHeight="1">
      <c r="B11" s="30"/>
      <c r="E11" s="219" t="s">
        <v>196</v>
      </c>
      <c r="F11" s="238"/>
      <c r="G11" s="238"/>
      <c r="H11" s="238"/>
      <c r="L11" s="30"/>
    </row>
    <row r="12" spans="2:46" s="1" customFormat="1" ht="12" customHeight="1">
      <c r="B12" s="30"/>
      <c r="D12" s="25" t="s">
        <v>197</v>
      </c>
      <c r="L12" s="30"/>
    </row>
    <row r="13" spans="2:46" s="1" customFormat="1" ht="16.5" customHeight="1">
      <c r="B13" s="30"/>
      <c r="E13" s="234" t="s">
        <v>827</v>
      </c>
      <c r="F13" s="238"/>
      <c r="G13" s="238"/>
      <c r="H13" s="238"/>
      <c r="L13" s="30"/>
    </row>
    <row r="14" spans="2:46" s="1" customFormat="1">
      <c r="B14" s="30"/>
      <c r="L14" s="30"/>
    </row>
    <row r="15" spans="2:46" s="1" customFormat="1" ht="12" customHeight="1">
      <c r="B15" s="30"/>
      <c r="D15" s="25" t="s">
        <v>18</v>
      </c>
      <c r="F15" s="23" t="s">
        <v>1</v>
      </c>
      <c r="I15" s="25" t="s">
        <v>19</v>
      </c>
      <c r="J15" s="23" t="s">
        <v>1</v>
      </c>
      <c r="L15" s="30"/>
    </row>
    <row r="16" spans="2:46" s="1" customFormat="1" ht="12" customHeight="1">
      <c r="B16" s="30"/>
      <c r="D16" s="25" t="s">
        <v>20</v>
      </c>
      <c r="F16" s="23" t="s">
        <v>21</v>
      </c>
      <c r="I16" s="25" t="s">
        <v>22</v>
      </c>
      <c r="J16" s="50" t="str">
        <f>'Rekapitulace stavby'!AN8</f>
        <v>2. 3. 2024</v>
      </c>
      <c r="L16" s="30"/>
    </row>
    <row r="17" spans="2:12" s="1" customFormat="1" ht="10.9" customHeight="1">
      <c r="B17" s="30"/>
      <c r="L17" s="30"/>
    </row>
    <row r="18" spans="2:12" s="1" customFormat="1" ht="12" customHeight="1">
      <c r="B18" s="30"/>
      <c r="D18" s="25" t="s">
        <v>24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26</v>
      </c>
      <c r="I19" s="25" t="s">
        <v>27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28</v>
      </c>
      <c r="I21" s="25" t="s">
        <v>25</v>
      </c>
      <c r="J21" s="26" t="str">
        <f>'Rekapitulace stavby'!AN13</f>
        <v>Vyplň údaj</v>
      </c>
      <c r="L21" s="30"/>
    </row>
    <row r="22" spans="2:12" s="1" customFormat="1" ht="18" customHeight="1">
      <c r="B22" s="30"/>
      <c r="E22" s="241" t="str">
        <f>'Rekapitulace stavby'!E14</f>
        <v>Vyplň údaj</v>
      </c>
      <c r="F22" s="226"/>
      <c r="G22" s="226"/>
      <c r="H22" s="226"/>
      <c r="I22" s="25" t="s">
        <v>27</v>
      </c>
      <c r="J22" s="26" t="str">
        <f>'Rekapitulace stavby'!AN14</f>
        <v>Vyplň údaj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30</v>
      </c>
      <c r="I24" s="25" t="s">
        <v>25</v>
      </c>
      <c r="J24" s="23" t="s">
        <v>1</v>
      </c>
      <c r="L24" s="30"/>
    </row>
    <row r="25" spans="2:12" s="1" customFormat="1" ht="18" customHeight="1">
      <c r="B25" s="30"/>
      <c r="E25" s="23" t="s">
        <v>31</v>
      </c>
      <c r="I25" s="25" t="s">
        <v>27</v>
      </c>
      <c r="J25" s="23" t="s">
        <v>1</v>
      </c>
      <c r="L25" s="30"/>
    </row>
    <row r="26" spans="2:12" s="1" customFormat="1" ht="6.95" customHeight="1">
      <c r="B26" s="30"/>
      <c r="L26" s="30"/>
    </row>
    <row r="27" spans="2:12" s="1" customFormat="1" ht="12" customHeight="1">
      <c r="B27" s="30"/>
      <c r="D27" s="25" t="s">
        <v>33</v>
      </c>
      <c r="I27" s="25" t="s">
        <v>25</v>
      </c>
      <c r="J27" s="23" t="s">
        <v>1</v>
      </c>
      <c r="L27" s="30"/>
    </row>
    <row r="28" spans="2:12" s="1" customFormat="1" ht="18" customHeight="1">
      <c r="B28" s="30"/>
      <c r="E28" s="23" t="s">
        <v>34</v>
      </c>
      <c r="I28" s="25" t="s">
        <v>27</v>
      </c>
      <c r="J28" s="23" t="s">
        <v>1</v>
      </c>
      <c r="L28" s="30"/>
    </row>
    <row r="29" spans="2:12" s="1" customFormat="1" ht="6.95" customHeight="1">
      <c r="B29" s="30"/>
      <c r="L29" s="30"/>
    </row>
    <row r="30" spans="2:12" s="1" customFormat="1" ht="12" customHeight="1">
      <c r="B30" s="30"/>
      <c r="D30" s="25" t="s">
        <v>35</v>
      </c>
      <c r="L30" s="30"/>
    </row>
    <row r="31" spans="2:12" s="7" customFormat="1" ht="16.5" customHeight="1">
      <c r="B31" s="92"/>
      <c r="E31" s="230" t="s">
        <v>1</v>
      </c>
      <c r="F31" s="230"/>
      <c r="G31" s="230"/>
      <c r="H31" s="230"/>
      <c r="L31" s="92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25.35" customHeight="1">
      <c r="B34" s="30"/>
      <c r="D34" s="93" t="s">
        <v>36</v>
      </c>
      <c r="J34" s="64">
        <f>ROUND(J142, 2)</f>
        <v>0</v>
      </c>
      <c r="L34" s="30"/>
    </row>
    <row r="35" spans="2:12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30"/>
    </row>
    <row r="36" spans="2:12" s="1" customFormat="1" ht="14.45" customHeight="1">
      <c r="B36" s="30"/>
      <c r="F36" s="33" t="s">
        <v>38</v>
      </c>
      <c r="I36" s="33" t="s">
        <v>37</v>
      </c>
      <c r="J36" s="33" t="s">
        <v>39</v>
      </c>
      <c r="L36" s="30"/>
    </row>
    <row r="37" spans="2:12" s="1" customFormat="1" ht="14.45" customHeight="1">
      <c r="B37" s="30"/>
      <c r="D37" s="53" t="s">
        <v>40</v>
      </c>
      <c r="E37" s="25" t="s">
        <v>41</v>
      </c>
      <c r="F37" s="84">
        <f>ROUND((SUM(BE142:BE447)),  2)</f>
        <v>0</v>
      </c>
      <c r="I37" s="94">
        <v>0.21</v>
      </c>
      <c r="J37" s="84">
        <f>ROUND(((SUM(BE142:BE447))*I37),  2)</f>
        <v>0</v>
      </c>
      <c r="L37" s="30"/>
    </row>
    <row r="38" spans="2:12" s="1" customFormat="1" ht="14.45" customHeight="1">
      <c r="B38" s="30"/>
      <c r="E38" s="25" t="s">
        <v>42</v>
      </c>
      <c r="F38" s="84">
        <f>ROUND((SUM(BF142:BF447)),  2)</f>
        <v>0</v>
      </c>
      <c r="I38" s="94">
        <v>0.12</v>
      </c>
      <c r="J38" s="84">
        <f>ROUND(((SUM(BF142:BF447))*I38),  2)</f>
        <v>0</v>
      </c>
      <c r="L38" s="30"/>
    </row>
    <row r="39" spans="2:12" s="1" customFormat="1" ht="14.45" hidden="1" customHeight="1">
      <c r="B39" s="30"/>
      <c r="E39" s="25" t="s">
        <v>43</v>
      </c>
      <c r="F39" s="84">
        <f>ROUND((SUM(BG142:BG447)),  2)</f>
        <v>0</v>
      </c>
      <c r="I39" s="94">
        <v>0.21</v>
      </c>
      <c r="J39" s="84">
        <f>0</f>
        <v>0</v>
      </c>
      <c r="L39" s="30"/>
    </row>
    <row r="40" spans="2:12" s="1" customFormat="1" ht="14.45" hidden="1" customHeight="1">
      <c r="B40" s="30"/>
      <c r="E40" s="25" t="s">
        <v>44</v>
      </c>
      <c r="F40" s="84">
        <f>ROUND((SUM(BH142:BH447)),  2)</f>
        <v>0</v>
      </c>
      <c r="I40" s="94">
        <v>0.12</v>
      </c>
      <c r="J40" s="84">
        <f>0</f>
        <v>0</v>
      </c>
      <c r="L40" s="30"/>
    </row>
    <row r="41" spans="2:12" s="1" customFormat="1" ht="14.45" hidden="1" customHeight="1">
      <c r="B41" s="30"/>
      <c r="E41" s="25" t="s">
        <v>45</v>
      </c>
      <c r="F41" s="84">
        <f>ROUND((SUM(BI142:BI447)),  2)</f>
        <v>0</v>
      </c>
      <c r="I41" s="94">
        <v>0</v>
      </c>
      <c r="J41" s="84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95"/>
      <c r="D43" s="96" t="s">
        <v>46</v>
      </c>
      <c r="E43" s="55"/>
      <c r="F43" s="55"/>
      <c r="G43" s="97" t="s">
        <v>47</v>
      </c>
      <c r="H43" s="98" t="s">
        <v>48</v>
      </c>
      <c r="I43" s="55"/>
      <c r="J43" s="99">
        <f>SUM(J34:J41)</f>
        <v>0</v>
      </c>
      <c r="K43" s="100"/>
      <c r="L43" s="30"/>
    </row>
    <row r="44" spans="2:12" s="1" customFormat="1" ht="14.45" customHeight="1">
      <c r="B44" s="30"/>
      <c r="L44" s="30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ht="16.5" customHeight="1">
      <c r="B87" s="18"/>
      <c r="E87" s="239" t="s">
        <v>134</v>
      </c>
      <c r="F87" s="204"/>
      <c r="G87" s="204"/>
      <c r="H87" s="204"/>
      <c r="L87" s="18"/>
    </row>
    <row r="88" spans="2:12" ht="12" customHeight="1">
      <c r="B88" s="18"/>
      <c r="C88" s="25" t="s">
        <v>135</v>
      </c>
      <c r="L88" s="18"/>
    </row>
    <row r="89" spans="2:12" s="1" customFormat="1" ht="16.5" customHeight="1">
      <c r="B89" s="30"/>
      <c r="E89" s="219" t="s">
        <v>196</v>
      </c>
      <c r="F89" s="238"/>
      <c r="G89" s="238"/>
      <c r="H89" s="238"/>
      <c r="L89" s="30"/>
    </row>
    <row r="90" spans="2:12" s="1" customFormat="1" ht="12" customHeight="1">
      <c r="B90" s="30"/>
      <c r="C90" s="25" t="s">
        <v>197</v>
      </c>
      <c r="L90" s="30"/>
    </row>
    <row r="91" spans="2:12" s="1" customFormat="1" ht="16.5" customHeight="1">
      <c r="B91" s="30"/>
      <c r="E91" s="234" t="str">
        <f>E13</f>
        <v>10-2 - 1NP</v>
      </c>
      <c r="F91" s="238"/>
      <c r="G91" s="238"/>
      <c r="H91" s="238"/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20</v>
      </c>
      <c r="F93" s="23" t="str">
        <f>F16</f>
        <v>Hranice</v>
      </c>
      <c r="I93" s="25" t="s">
        <v>22</v>
      </c>
      <c r="J93" s="50" t="str">
        <f>IF(J16="","",J16)</f>
        <v>2. 3. 2024</v>
      </c>
      <c r="L93" s="30"/>
    </row>
    <row r="94" spans="2:12" s="1" customFormat="1" ht="6.95" customHeight="1">
      <c r="B94" s="30"/>
      <c r="L94" s="30"/>
    </row>
    <row r="95" spans="2:12" s="1" customFormat="1" ht="15.2" customHeight="1">
      <c r="B95" s="30"/>
      <c r="C95" s="25" t="s">
        <v>24</v>
      </c>
      <c r="F95" s="23" t="str">
        <f>E19</f>
        <v>Město Hranice u Aše</v>
      </c>
      <c r="I95" s="25" t="s">
        <v>30</v>
      </c>
      <c r="J95" s="28" t="str">
        <f>E25</f>
        <v>ing.Volný Martin</v>
      </c>
      <c r="L95" s="30"/>
    </row>
    <row r="96" spans="2:12" s="1" customFormat="1" ht="15.2" customHeight="1">
      <c r="B96" s="30"/>
      <c r="C96" s="25" t="s">
        <v>28</v>
      </c>
      <c r="F96" s="23" t="str">
        <f>IF(E22="","",E22)</f>
        <v>Vyplň údaj</v>
      </c>
      <c r="I96" s="25" t="s">
        <v>33</v>
      </c>
      <c r="J96" s="28" t="str">
        <f>E28</f>
        <v>Milan Hájek</v>
      </c>
      <c r="L96" s="30"/>
    </row>
    <row r="97" spans="2:47" s="1" customFormat="1" ht="10.35" customHeight="1">
      <c r="B97" s="30"/>
      <c r="L97" s="30"/>
    </row>
    <row r="98" spans="2:47" s="1" customFormat="1" ht="29.25" customHeight="1">
      <c r="B98" s="30"/>
      <c r="C98" s="103" t="s">
        <v>138</v>
      </c>
      <c r="D98" s="95"/>
      <c r="E98" s="95"/>
      <c r="F98" s="95"/>
      <c r="G98" s="95"/>
      <c r="H98" s="95"/>
      <c r="I98" s="95"/>
      <c r="J98" s="104" t="s">
        <v>139</v>
      </c>
      <c r="K98" s="95"/>
      <c r="L98" s="30"/>
    </row>
    <row r="99" spans="2:47" s="1" customFormat="1" ht="10.35" customHeight="1">
      <c r="B99" s="30"/>
      <c r="L99" s="30"/>
    </row>
    <row r="100" spans="2:47" s="1" customFormat="1" ht="22.9" customHeight="1">
      <c r="B100" s="30"/>
      <c r="C100" s="105" t="s">
        <v>140</v>
      </c>
      <c r="J100" s="64">
        <f>J142</f>
        <v>0</v>
      </c>
      <c r="L100" s="30"/>
      <c r="AU100" s="15" t="s">
        <v>141</v>
      </c>
    </row>
    <row r="101" spans="2:47" s="8" customFormat="1" ht="24.95" customHeight="1">
      <c r="B101" s="106"/>
      <c r="D101" s="107" t="s">
        <v>199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47" s="13" customFormat="1" ht="19.899999999999999" customHeight="1">
      <c r="B102" s="160"/>
      <c r="D102" s="161" t="s">
        <v>202</v>
      </c>
      <c r="E102" s="162"/>
      <c r="F102" s="162"/>
      <c r="G102" s="162"/>
      <c r="H102" s="162"/>
      <c r="I102" s="162"/>
      <c r="J102" s="163">
        <f>J144</f>
        <v>0</v>
      </c>
      <c r="L102" s="160"/>
    </row>
    <row r="103" spans="2:47" s="13" customFormat="1" ht="19.899999999999999" customHeight="1">
      <c r="B103" s="160"/>
      <c r="D103" s="161" t="s">
        <v>203</v>
      </c>
      <c r="E103" s="162"/>
      <c r="F103" s="162"/>
      <c r="G103" s="162"/>
      <c r="H103" s="162"/>
      <c r="I103" s="162"/>
      <c r="J103" s="163">
        <f>J173</f>
        <v>0</v>
      </c>
      <c r="L103" s="160"/>
    </row>
    <row r="104" spans="2:47" s="13" customFormat="1" ht="19.899999999999999" customHeight="1">
      <c r="B104" s="160"/>
      <c r="D104" s="161" t="s">
        <v>204</v>
      </c>
      <c r="E104" s="162"/>
      <c r="F104" s="162"/>
      <c r="G104" s="162"/>
      <c r="H104" s="162"/>
      <c r="I104" s="162"/>
      <c r="J104" s="163">
        <f>J187</f>
        <v>0</v>
      </c>
      <c r="L104" s="160"/>
    </row>
    <row r="105" spans="2:47" s="13" customFormat="1" ht="19.899999999999999" customHeight="1">
      <c r="B105" s="160"/>
      <c r="D105" s="161" t="s">
        <v>205</v>
      </c>
      <c r="E105" s="162"/>
      <c r="F105" s="162"/>
      <c r="G105" s="162"/>
      <c r="H105" s="162"/>
      <c r="I105" s="162"/>
      <c r="J105" s="163">
        <f>J239</f>
        <v>0</v>
      </c>
      <c r="L105" s="160"/>
    </row>
    <row r="106" spans="2:47" s="13" customFormat="1" ht="19.899999999999999" customHeight="1">
      <c r="B106" s="160"/>
      <c r="D106" s="161" t="s">
        <v>206</v>
      </c>
      <c r="E106" s="162"/>
      <c r="F106" s="162"/>
      <c r="G106" s="162"/>
      <c r="H106" s="162"/>
      <c r="I106" s="162"/>
      <c r="J106" s="163">
        <f>J297</f>
        <v>0</v>
      </c>
      <c r="L106" s="160"/>
    </row>
    <row r="107" spans="2:47" s="13" customFormat="1" ht="19.899999999999999" customHeight="1">
      <c r="B107" s="160"/>
      <c r="D107" s="161" t="s">
        <v>207</v>
      </c>
      <c r="E107" s="162"/>
      <c r="F107" s="162"/>
      <c r="G107" s="162"/>
      <c r="H107" s="162"/>
      <c r="I107" s="162"/>
      <c r="J107" s="163">
        <f>J303</f>
        <v>0</v>
      </c>
      <c r="L107" s="160"/>
    </row>
    <row r="108" spans="2:47" s="8" customFormat="1" ht="24.95" customHeight="1">
      <c r="B108" s="106"/>
      <c r="D108" s="107" t="s">
        <v>208</v>
      </c>
      <c r="E108" s="108"/>
      <c r="F108" s="108"/>
      <c r="G108" s="108"/>
      <c r="H108" s="108"/>
      <c r="I108" s="108"/>
      <c r="J108" s="109">
        <f>J305</f>
        <v>0</v>
      </c>
      <c r="L108" s="106"/>
    </row>
    <row r="109" spans="2:47" s="13" customFormat="1" ht="19.899999999999999" customHeight="1">
      <c r="B109" s="160"/>
      <c r="D109" s="161" t="s">
        <v>209</v>
      </c>
      <c r="E109" s="162"/>
      <c r="F109" s="162"/>
      <c r="G109" s="162"/>
      <c r="H109" s="162"/>
      <c r="I109" s="162"/>
      <c r="J109" s="163">
        <f>J306</f>
        <v>0</v>
      </c>
      <c r="L109" s="160"/>
    </row>
    <row r="110" spans="2:47" s="13" customFormat="1" ht="19.899999999999999" customHeight="1">
      <c r="B110" s="160"/>
      <c r="D110" s="161" t="s">
        <v>210</v>
      </c>
      <c r="E110" s="162"/>
      <c r="F110" s="162"/>
      <c r="G110" s="162"/>
      <c r="H110" s="162"/>
      <c r="I110" s="162"/>
      <c r="J110" s="163">
        <f>J310</f>
        <v>0</v>
      </c>
      <c r="L110" s="160"/>
    </row>
    <row r="111" spans="2:47" s="13" customFormat="1" ht="19.899999999999999" customHeight="1">
      <c r="B111" s="160"/>
      <c r="D111" s="161" t="s">
        <v>211</v>
      </c>
      <c r="E111" s="162"/>
      <c r="F111" s="162"/>
      <c r="G111" s="162"/>
      <c r="H111" s="162"/>
      <c r="I111" s="162"/>
      <c r="J111" s="163">
        <f>J321</f>
        <v>0</v>
      </c>
      <c r="L111" s="160"/>
    </row>
    <row r="112" spans="2:47" s="13" customFormat="1" ht="19.899999999999999" customHeight="1">
      <c r="B112" s="160"/>
      <c r="D112" s="161" t="s">
        <v>212</v>
      </c>
      <c r="E112" s="162"/>
      <c r="F112" s="162"/>
      <c r="G112" s="162"/>
      <c r="H112" s="162"/>
      <c r="I112" s="162"/>
      <c r="J112" s="163">
        <f>J325</f>
        <v>0</v>
      </c>
      <c r="L112" s="160"/>
    </row>
    <row r="113" spans="2:12" s="13" customFormat="1" ht="19.899999999999999" customHeight="1">
      <c r="B113" s="160"/>
      <c r="D113" s="161" t="s">
        <v>213</v>
      </c>
      <c r="E113" s="162"/>
      <c r="F113" s="162"/>
      <c r="G113" s="162"/>
      <c r="H113" s="162"/>
      <c r="I113" s="162"/>
      <c r="J113" s="163">
        <f>J343</f>
        <v>0</v>
      </c>
      <c r="L113" s="160"/>
    </row>
    <row r="114" spans="2:12" s="13" customFormat="1" ht="19.899999999999999" customHeight="1">
      <c r="B114" s="160"/>
      <c r="D114" s="161" t="s">
        <v>214</v>
      </c>
      <c r="E114" s="162"/>
      <c r="F114" s="162"/>
      <c r="G114" s="162"/>
      <c r="H114" s="162"/>
      <c r="I114" s="162"/>
      <c r="J114" s="163">
        <f>J369</f>
        <v>0</v>
      </c>
      <c r="L114" s="160"/>
    </row>
    <row r="115" spans="2:12" s="13" customFormat="1" ht="19.899999999999999" customHeight="1">
      <c r="B115" s="160"/>
      <c r="D115" s="161" t="s">
        <v>828</v>
      </c>
      <c r="E115" s="162"/>
      <c r="F115" s="162"/>
      <c r="G115" s="162"/>
      <c r="H115" s="162"/>
      <c r="I115" s="162"/>
      <c r="J115" s="163">
        <f>J398</f>
        <v>0</v>
      </c>
      <c r="L115" s="160"/>
    </row>
    <row r="116" spans="2:12" s="13" customFormat="1" ht="19.899999999999999" customHeight="1">
      <c r="B116" s="160"/>
      <c r="D116" s="161" t="s">
        <v>215</v>
      </c>
      <c r="E116" s="162"/>
      <c r="F116" s="162"/>
      <c r="G116" s="162"/>
      <c r="H116" s="162"/>
      <c r="I116" s="162"/>
      <c r="J116" s="163">
        <f>J415</f>
        <v>0</v>
      </c>
      <c r="L116" s="160"/>
    </row>
    <row r="117" spans="2:12" s="13" customFormat="1" ht="19.899999999999999" customHeight="1">
      <c r="B117" s="160"/>
      <c r="D117" s="161" t="s">
        <v>217</v>
      </c>
      <c r="E117" s="162"/>
      <c r="F117" s="162"/>
      <c r="G117" s="162"/>
      <c r="H117" s="162"/>
      <c r="I117" s="162"/>
      <c r="J117" s="163">
        <f>J431</f>
        <v>0</v>
      </c>
      <c r="L117" s="160"/>
    </row>
    <row r="118" spans="2:12" s="8" customFormat="1" ht="24.95" customHeight="1">
      <c r="B118" s="106"/>
      <c r="D118" s="107" t="s">
        <v>218</v>
      </c>
      <c r="E118" s="108"/>
      <c r="F118" s="108"/>
      <c r="G118" s="108"/>
      <c r="H118" s="108"/>
      <c r="I118" s="108"/>
      <c r="J118" s="109">
        <f>J446</f>
        <v>0</v>
      </c>
      <c r="L118" s="106"/>
    </row>
    <row r="119" spans="2:12" s="1" customFormat="1" ht="21.75" customHeight="1">
      <c r="B119" s="30"/>
      <c r="L119" s="30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0"/>
    </row>
    <row r="124" spans="2:12" s="1" customFormat="1" ht="6.95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</row>
    <row r="125" spans="2:12" s="1" customFormat="1" ht="24.95" customHeight="1">
      <c r="B125" s="30"/>
      <c r="C125" s="19" t="s">
        <v>143</v>
      </c>
      <c r="L125" s="30"/>
    </row>
    <row r="126" spans="2:12" s="1" customFormat="1" ht="6.95" customHeight="1">
      <c r="B126" s="30"/>
      <c r="L126" s="30"/>
    </row>
    <row r="127" spans="2:12" s="1" customFormat="1" ht="12" customHeight="1">
      <c r="B127" s="30"/>
      <c r="C127" s="25" t="s">
        <v>16</v>
      </c>
      <c r="L127" s="30"/>
    </row>
    <row r="128" spans="2:12" s="1" customFormat="1" ht="16.5" customHeight="1">
      <c r="B128" s="30"/>
      <c r="E128" s="239" t="str">
        <f>E7</f>
        <v>Stavební úpravy knihovny a IC Města Hranice</v>
      </c>
      <c r="F128" s="240"/>
      <c r="G128" s="240"/>
      <c r="H128" s="240"/>
      <c r="L128" s="30"/>
    </row>
    <row r="129" spans="2:63" ht="12" customHeight="1">
      <c r="B129" s="18"/>
      <c r="C129" s="25" t="s">
        <v>133</v>
      </c>
      <c r="L129" s="18"/>
    </row>
    <row r="130" spans="2:63" ht="16.5" customHeight="1">
      <c r="B130" s="18"/>
      <c r="E130" s="239" t="s">
        <v>134</v>
      </c>
      <c r="F130" s="204"/>
      <c r="G130" s="204"/>
      <c r="H130" s="204"/>
      <c r="L130" s="18"/>
    </row>
    <row r="131" spans="2:63" ht="12" customHeight="1">
      <c r="B131" s="18"/>
      <c r="C131" s="25" t="s">
        <v>135</v>
      </c>
      <c r="L131" s="18"/>
    </row>
    <row r="132" spans="2:63" s="1" customFormat="1" ht="16.5" customHeight="1">
      <c r="B132" s="30"/>
      <c r="E132" s="219" t="s">
        <v>196</v>
      </c>
      <c r="F132" s="238"/>
      <c r="G132" s="238"/>
      <c r="H132" s="238"/>
      <c r="L132" s="30"/>
    </row>
    <row r="133" spans="2:63" s="1" customFormat="1" ht="12" customHeight="1">
      <c r="B133" s="30"/>
      <c r="C133" s="25" t="s">
        <v>197</v>
      </c>
      <c r="L133" s="30"/>
    </row>
    <row r="134" spans="2:63" s="1" customFormat="1" ht="16.5" customHeight="1">
      <c r="B134" s="30"/>
      <c r="E134" s="234" t="str">
        <f>E13</f>
        <v>10-2 - 1NP</v>
      </c>
      <c r="F134" s="238"/>
      <c r="G134" s="238"/>
      <c r="H134" s="238"/>
      <c r="L134" s="30"/>
    </row>
    <row r="135" spans="2:63" s="1" customFormat="1" ht="6.95" customHeight="1">
      <c r="B135" s="30"/>
      <c r="L135" s="30"/>
    </row>
    <row r="136" spans="2:63" s="1" customFormat="1" ht="12" customHeight="1">
      <c r="B136" s="30"/>
      <c r="C136" s="25" t="s">
        <v>20</v>
      </c>
      <c r="F136" s="23" t="str">
        <f>F16</f>
        <v>Hranice</v>
      </c>
      <c r="I136" s="25" t="s">
        <v>22</v>
      </c>
      <c r="J136" s="50" t="str">
        <f>IF(J16="","",J16)</f>
        <v>2. 3. 2024</v>
      </c>
      <c r="L136" s="30"/>
    </row>
    <row r="137" spans="2:63" s="1" customFormat="1" ht="6.95" customHeight="1">
      <c r="B137" s="30"/>
      <c r="L137" s="30"/>
    </row>
    <row r="138" spans="2:63" s="1" customFormat="1" ht="15.2" customHeight="1">
      <c r="B138" s="30"/>
      <c r="C138" s="25" t="s">
        <v>24</v>
      </c>
      <c r="F138" s="23" t="str">
        <f>E19</f>
        <v>Město Hranice u Aše</v>
      </c>
      <c r="I138" s="25" t="s">
        <v>30</v>
      </c>
      <c r="J138" s="28" t="str">
        <f>E25</f>
        <v>ing.Volný Martin</v>
      </c>
      <c r="L138" s="30"/>
    </row>
    <row r="139" spans="2:63" s="1" customFormat="1" ht="15.2" customHeight="1">
      <c r="B139" s="30"/>
      <c r="C139" s="25" t="s">
        <v>28</v>
      </c>
      <c r="F139" s="23" t="str">
        <f>IF(E22="","",E22)</f>
        <v>Vyplň údaj</v>
      </c>
      <c r="I139" s="25" t="s">
        <v>33</v>
      </c>
      <c r="J139" s="28" t="str">
        <f>E28</f>
        <v>Milan Hájek</v>
      </c>
      <c r="L139" s="30"/>
    </row>
    <row r="140" spans="2:63" s="1" customFormat="1" ht="10.35" customHeight="1">
      <c r="B140" s="30"/>
      <c r="L140" s="30"/>
    </row>
    <row r="141" spans="2:63" s="9" customFormat="1" ht="29.25" customHeight="1">
      <c r="B141" s="110"/>
      <c r="C141" s="111" t="s">
        <v>144</v>
      </c>
      <c r="D141" s="112" t="s">
        <v>61</v>
      </c>
      <c r="E141" s="112" t="s">
        <v>57</v>
      </c>
      <c r="F141" s="112" t="s">
        <v>58</v>
      </c>
      <c r="G141" s="112" t="s">
        <v>145</v>
      </c>
      <c r="H141" s="112" t="s">
        <v>146</v>
      </c>
      <c r="I141" s="112" t="s">
        <v>147</v>
      </c>
      <c r="J141" s="112" t="s">
        <v>139</v>
      </c>
      <c r="K141" s="113" t="s">
        <v>148</v>
      </c>
      <c r="L141" s="110"/>
      <c r="M141" s="57" t="s">
        <v>1</v>
      </c>
      <c r="N141" s="58" t="s">
        <v>40</v>
      </c>
      <c r="O141" s="58" t="s">
        <v>149</v>
      </c>
      <c r="P141" s="58" t="s">
        <v>150</v>
      </c>
      <c r="Q141" s="58" t="s">
        <v>151</v>
      </c>
      <c r="R141" s="58" t="s">
        <v>152</v>
      </c>
      <c r="S141" s="58" t="s">
        <v>153</v>
      </c>
      <c r="T141" s="59" t="s">
        <v>154</v>
      </c>
    </row>
    <row r="142" spans="2:63" s="1" customFormat="1" ht="22.9" customHeight="1">
      <c r="B142" s="30"/>
      <c r="C142" s="62" t="s">
        <v>155</v>
      </c>
      <c r="J142" s="114">
        <f>BK142</f>
        <v>0</v>
      </c>
      <c r="L142" s="30"/>
      <c r="M142" s="60"/>
      <c r="N142" s="51"/>
      <c r="O142" s="51"/>
      <c r="P142" s="115">
        <f>P143+P305+P446</f>
        <v>0</v>
      </c>
      <c r="Q142" s="51"/>
      <c r="R142" s="115">
        <f>R143+R305+R446</f>
        <v>49.402194640000005</v>
      </c>
      <c r="S142" s="51"/>
      <c r="T142" s="116">
        <f>T143+T305+T446</f>
        <v>243.86148059999999</v>
      </c>
      <c r="AT142" s="15" t="s">
        <v>75</v>
      </c>
      <c r="AU142" s="15" t="s">
        <v>141</v>
      </c>
      <c r="BK142" s="117">
        <f>BK143+BK305+BK446</f>
        <v>0</v>
      </c>
    </row>
    <row r="143" spans="2:63" s="10" customFormat="1" ht="25.9" customHeight="1">
      <c r="B143" s="118"/>
      <c r="D143" s="119" t="s">
        <v>75</v>
      </c>
      <c r="E143" s="120" t="s">
        <v>219</v>
      </c>
      <c r="F143" s="120" t="s">
        <v>220</v>
      </c>
      <c r="I143" s="121"/>
      <c r="J143" s="122">
        <f>BK143</f>
        <v>0</v>
      </c>
      <c r="L143" s="118"/>
      <c r="M143" s="123"/>
      <c r="P143" s="124">
        <f>P144+P173+P187+P239+P297+P303</f>
        <v>0</v>
      </c>
      <c r="R143" s="124">
        <f>R144+R173+R187+R239+R297+R303</f>
        <v>41.928436810000001</v>
      </c>
      <c r="T143" s="125">
        <f>T144+T173+T187+T239+T297+T303</f>
        <v>242.2710806</v>
      </c>
      <c r="AR143" s="119" t="s">
        <v>80</v>
      </c>
      <c r="AT143" s="126" t="s">
        <v>75</v>
      </c>
      <c r="AU143" s="126" t="s">
        <v>76</v>
      </c>
      <c r="AY143" s="119" t="s">
        <v>158</v>
      </c>
      <c r="BK143" s="127">
        <f>BK144+BK173+BK187+BK239+BK297+BK303</f>
        <v>0</v>
      </c>
    </row>
    <row r="144" spans="2:63" s="10" customFormat="1" ht="22.9" customHeight="1">
      <c r="B144" s="118"/>
      <c r="D144" s="119" t="s">
        <v>75</v>
      </c>
      <c r="E144" s="164" t="s">
        <v>95</v>
      </c>
      <c r="F144" s="164" t="s">
        <v>299</v>
      </c>
      <c r="I144" s="121"/>
      <c r="J144" s="165">
        <f>BK144</f>
        <v>0</v>
      </c>
      <c r="L144" s="118"/>
      <c r="M144" s="123"/>
      <c r="P144" s="124">
        <f>SUM(P145:P172)</f>
        <v>0</v>
      </c>
      <c r="R144" s="124">
        <f>SUM(R145:R172)</f>
        <v>12.562602900000002</v>
      </c>
      <c r="T144" s="125">
        <f>SUM(T145:T172)</f>
        <v>0</v>
      </c>
      <c r="AR144" s="119" t="s">
        <v>80</v>
      </c>
      <c r="AT144" s="126" t="s">
        <v>75</v>
      </c>
      <c r="AU144" s="126" t="s">
        <v>80</v>
      </c>
      <c r="AY144" s="119" t="s">
        <v>158</v>
      </c>
      <c r="BK144" s="127">
        <f>SUM(BK145:BK172)</f>
        <v>0</v>
      </c>
    </row>
    <row r="145" spans="2:65" s="1" customFormat="1" ht="24.2" customHeight="1">
      <c r="B145" s="128"/>
      <c r="C145" s="129" t="s">
        <v>80</v>
      </c>
      <c r="D145" s="129" t="s">
        <v>159</v>
      </c>
      <c r="E145" s="130" t="s">
        <v>301</v>
      </c>
      <c r="F145" s="131" t="s">
        <v>302</v>
      </c>
      <c r="G145" s="132" t="s">
        <v>224</v>
      </c>
      <c r="H145" s="133">
        <v>1.68</v>
      </c>
      <c r="I145" s="134"/>
      <c r="J145" s="135">
        <f>ROUND(I145*H145,2)</f>
        <v>0</v>
      </c>
      <c r="K145" s="131" t="s">
        <v>225</v>
      </c>
      <c r="L145" s="30"/>
      <c r="M145" s="136" t="s">
        <v>1</v>
      </c>
      <c r="N145" s="137" t="s">
        <v>41</v>
      </c>
      <c r="P145" s="138">
        <f>O145*H145</f>
        <v>0</v>
      </c>
      <c r="Q145" s="138">
        <v>1.8774999999999999</v>
      </c>
      <c r="R145" s="138">
        <f>Q145*H145</f>
        <v>3.1541999999999999</v>
      </c>
      <c r="S145" s="138">
        <v>0</v>
      </c>
      <c r="T145" s="139">
        <f>S145*H145</f>
        <v>0</v>
      </c>
      <c r="AR145" s="140" t="s">
        <v>163</v>
      </c>
      <c r="AT145" s="140" t="s">
        <v>159</v>
      </c>
      <c r="AU145" s="140" t="s">
        <v>84</v>
      </c>
      <c r="AY145" s="15" t="s">
        <v>158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80</v>
      </c>
      <c r="BK145" s="141">
        <f>ROUND(I145*H145,2)</f>
        <v>0</v>
      </c>
      <c r="BL145" s="15" t="s">
        <v>163</v>
      </c>
      <c r="BM145" s="140" t="s">
        <v>829</v>
      </c>
    </row>
    <row r="146" spans="2:65" s="11" customFormat="1">
      <c r="B146" s="142"/>
      <c r="D146" s="143" t="s">
        <v>165</v>
      </c>
      <c r="E146" s="144" t="s">
        <v>1</v>
      </c>
      <c r="F146" s="145" t="s">
        <v>830</v>
      </c>
      <c r="H146" s="146">
        <v>0.9</v>
      </c>
      <c r="I146" s="147"/>
      <c r="L146" s="142"/>
      <c r="M146" s="148"/>
      <c r="T146" s="149"/>
      <c r="AT146" s="144" t="s">
        <v>165</v>
      </c>
      <c r="AU146" s="144" t="s">
        <v>84</v>
      </c>
      <c r="AV146" s="11" t="s">
        <v>84</v>
      </c>
      <c r="AW146" s="11" t="s">
        <v>32</v>
      </c>
      <c r="AX146" s="11" t="s">
        <v>76</v>
      </c>
      <c r="AY146" s="144" t="s">
        <v>158</v>
      </c>
    </row>
    <row r="147" spans="2:65" s="11" customFormat="1">
      <c r="B147" s="142"/>
      <c r="D147" s="143" t="s">
        <v>165</v>
      </c>
      <c r="E147" s="144" t="s">
        <v>1</v>
      </c>
      <c r="F147" s="145" t="s">
        <v>831</v>
      </c>
      <c r="H147" s="146">
        <v>0.24</v>
      </c>
      <c r="I147" s="147"/>
      <c r="L147" s="142"/>
      <c r="M147" s="148"/>
      <c r="T147" s="149"/>
      <c r="AT147" s="144" t="s">
        <v>165</v>
      </c>
      <c r="AU147" s="144" t="s">
        <v>84</v>
      </c>
      <c r="AV147" s="11" t="s">
        <v>84</v>
      </c>
      <c r="AW147" s="11" t="s">
        <v>32</v>
      </c>
      <c r="AX147" s="11" t="s">
        <v>76</v>
      </c>
      <c r="AY147" s="144" t="s">
        <v>158</v>
      </c>
    </row>
    <row r="148" spans="2:65" s="11" customFormat="1">
      <c r="B148" s="142"/>
      <c r="D148" s="143" t="s">
        <v>165</v>
      </c>
      <c r="E148" s="144" t="s">
        <v>1</v>
      </c>
      <c r="F148" s="145" t="s">
        <v>832</v>
      </c>
      <c r="H148" s="146">
        <v>0.54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32</v>
      </c>
      <c r="AX148" s="11" t="s">
        <v>76</v>
      </c>
      <c r="AY148" s="144" t="s">
        <v>158</v>
      </c>
    </row>
    <row r="149" spans="2:65" s="1" customFormat="1" ht="24.2" customHeight="1">
      <c r="B149" s="128"/>
      <c r="C149" s="129" t="s">
        <v>84</v>
      </c>
      <c r="D149" s="129" t="s">
        <v>159</v>
      </c>
      <c r="E149" s="130" t="s">
        <v>833</v>
      </c>
      <c r="F149" s="131" t="s">
        <v>834</v>
      </c>
      <c r="G149" s="132" t="s">
        <v>224</v>
      </c>
      <c r="H149" s="133">
        <v>2.5619999999999998</v>
      </c>
      <c r="I149" s="134"/>
      <c r="J149" s="135">
        <f>ROUND(I149*H149,2)</f>
        <v>0</v>
      </c>
      <c r="K149" s="131" t="s">
        <v>225</v>
      </c>
      <c r="L149" s="30"/>
      <c r="M149" s="136" t="s">
        <v>1</v>
      </c>
      <c r="N149" s="137" t="s">
        <v>41</v>
      </c>
      <c r="P149" s="138">
        <f>O149*H149</f>
        <v>0</v>
      </c>
      <c r="Q149" s="138">
        <v>1.8774999999999999</v>
      </c>
      <c r="R149" s="138">
        <f>Q149*H149</f>
        <v>4.810155</v>
      </c>
      <c r="S149" s="138">
        <v>0</v>
      </c>
      <c r="T149" s="139">
        <f>S149*H149</f>
        <v>0</v>
      </c>
      <c r="AR149" s="140" t="s">
        <v>163</v>
      </c>
      <c r="AT149" s="140" t="s">
        <v>159</v>
      </c>
      <c r="AU149" s="140" t="s">
        <v>84</v>
      </c>
      <c r="AY149" s="15" t="s">
        <v>158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80</v>
      </c>
      <c r="BK149" s="141">
        <f>ROUND(I149*H149,2)</f>
        <v>0</v>
      </c>
      <c r="BL149" s="15" t="s">
        <v>163</v>
      </c>
      <c r="BM149" s="140" t="s">
        <v>835</v>
      </c>
    </row>
    <row r="150" spans="2:65" s="11" customFormat="1">
      <c r="B150" s="142"/>
      <c r="D150" s="143" t="s">
        <v>165</v>
      </c>
      <c r="E150" s="144" t="s">
        <v>1</v>
      </c>
      <c r="F150" s="145" t="s">
        <v>836</v>
      </c>
      <c r="H150" s="146">
        <v>0.92400000000000004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76</v>
      </c>
      <c r="AY150" s="144" t="s">
        <v>158</v>
      </c>
    </row>
    <row r="151" spans="2:65" s="11" customFormat="1">
      <c r="B151" s="142"/>
      <c r="D151" s="143" t="s">
        <v>165</v>
      </c>
      <c r="E151" s="144" t="s">
        <v>1</v>
      </c>
      <c r="F151" s="145" t="s">
        <v>837</v>
      </c>
      <c r="H151" s="146">
        <v>1.6379999999999999</v>
      </c>
      <c r="I151" s="147"/>
      <c r="L151" s="142"/>
      <c r="M151" s="148"/>
      <c r="T151" s="149"/>
      <c r="AT151" s="144" t="s">
        <v>165</v>
      </c>
      <c r="AU151" s="144" t="s">
        <v>84</v>
      </c>
      <c r="AV151" s="11" t="s">
        <v>84</v>
      </c>
      <c r="AW151" s="11" t="s">
        <v>32</v>
      </c>
      <c r="AX151" s="11" t="s">
        <v>76</v>
      </c>
      <c r="AY151" s="144" t="s">
        <v>158</v>
      </c>
    </row>
    <row r="152" spans="2:65" s="1" customFormat="1" ht="33" customHeight="1">
      <c r="B152" s="128"/>
      <c r="C152" s="129" t="s">
        <v>95</v>
      </c>
      <c r="D152" s="129" t="s">
        <v>159</v>
      </c>
      <c r="E152" s="130" t="s">
        <v>323</v>
      </c>
      <c r="F152" s="131" t="s">
        <v>324</v>
      </c>
      <c r="G152" s="132" t="s">
        <v>325</v>
      </c>
      <c r="H152" s="133">
        <v>2</v>
      </c>
      <c r="I152" s="134"/>
      <c r="J152" s="135">
        <f>ROUND(I152*H152,2)</f>
        <v>0</v>
      </c>
      <c r="K152" s="131" t="s">
        <v>225</v>
      </c>
      <c r="L152" s="30"/>
      <c r="M152" s="136" t="s">
        <v>1</v>
      </c>
      <c r="N152" s="137" t="s">
        <v>41</v>
      </c>
      <c r="P152" s="138">
        <f>O152*H152</f>
        <v>0</v>
      </c>
      <c r="Q152" s="138">
        <v>2.6280000000000001E-2</v>
      </c>
      <c r="R152" s="138">
        <f>Q152*H152</f>
        <v>5.2560000000000003E-2</v>
      </c>
      <c r="S152" s="138">
        <v>0</v>
      </c>
      <c r="T152" s="139">
        <f>S152*H152</f>
        <v>0</v>
      </c>
      <c r="AR152" s="140" t="s">
        <v>163</v>
      </c>
      <c r="AT152" s="140" t="s">
        <v>159</v>
      </c>
      <c r="AU152" s="140" t="s">
        <v>84</v>
      </c>
      <c r="AY152" s="15" t="s">
        <v>158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80</v>
      </c>
      <c r="BK152" s="141">
        <f>ROUND(I152*H152,2)</f>
        <v>0</v>
      </c>
      <c r="BL152" s="15" t="s">
        <v>163</v>
      </c>
      <c r="BM152" s="140" t="s">
        <v>838</v>
      </c>
    </row>
    <row r="153" spans="2:65" s="1" customFormat="1" ht="33" customHeight="1">
      <c r="B153" s="128"/>
      <c r="C153" s="129" t="s">
        <v>163</v>
      </c>
      <c r="D153" s="129" t="s">
        <v>159</v>
      </c>
      <c r="E153" s="130" t="s">
        <v>328</v>
      </c>
      <c r="F153" s="131" t="s">
        <v>329</v>
      </c>
      <c r="G153" s="132" t="s">
        <v>325</v>
      </c>
      <c r="H153" s="133">
        <v>1</v>
      </c>
      <c r="I153" s="134"/>
      <c r="J153" s="135">
        <f>ROUND(I153*H153,2)</f>
        <v>0</v>
      </c>
      <c r="K153" s="131" t="s">
        <v>225</v>
      </c>
      <c r="L153" s="30"/>
      <c r="M153" s="136" t="s">
        <v>1</v>
      </c>
      <c r="N153" s="137" t="s">
        <v>41</v>
      </c>
      <c r="P153" s="138">
        <f>O153*H153</f>
        <v>0</v>
      </c>
      <c r="Q153" s="138">
        <v>3.9629999999999999E-2</v>
      </c>
      <c r="R153" s="138">
        <f>Q153*H153</f>
        <v>3.9629999999999999E-2</v>
      </c>
      <c r="S153" s="138">
        <v>0</v>
      </c>
      <c r="T153" s="139">
        <f>S153*H153</f>
        <v>0</v>
      </c>
      <c r="AR153" s="140" t="s">
        <v>163</v>
      </c>
      <c r="AT153" s="140" t="s">
        <v>159</v>
      </c>
      <c r="AU153" s="140" t="s">
        <v>84</v>
      </c>
      <c r="AY153" s="15" t="s">
        <v>158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80</v>
      </c>
      <c r="BK153" s="141">
        <f>ROUND(I153*H153,2)</f>
        <v>0</v>
      </c>
      <c r="BL153" s="15" t="s">
        <v>163</v>
      </c>
      <c r="BM153" s="140" t="s">
        <v>839</v>
      </c>
    </row>
    <row r="154" spans="2:65" s="1" customFormat="1" ht="24.2" customHeight="1">
      <c r="B154" s="128"/>
      <c r="C154" s="129" t="s">
        <v>157</v>
      </c>
      <c r="D154" s="129" t="s">
        <v>159</v>
      </c>
      <c r="E154" s="130" t="s">
        <v>332</v>
      </c>
      <c r="F154" s="131" t="s">
        <v>333</v>
      </c>
      <c r="G154" s="132" t="s">
        <v>248</v>
      </c>
      <c r="H154" s="133">
        <v>5.1999999999999998E-2</v>
      </c>
      <c r="I154" s="134"/>
      <c r="J154" s="135">
        <f>ROUND(I154*H154,2)</f>
        <v>0</v>
      </c>
      <c r="K154" s="131" t="s">
        <v>225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1.0900000000000001</v>
      </c>
      <c r="R154" s="138">
        <f>Q154*H154</f>
        <v>5.6680000000000001E-2</v>
      </c>
      <c r="S154" s="138">
        <v>0</v>
      </c>
      <c r="T154" s="139">
        <f>S154*H154</f>
        <v>0</v>
      </c>
      <c r="AR154" s="140" t="s">
        <v>163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163</v>
      </c>
      <c r="BM154" s="140" t="s">
        <v>334</v>
      </c>
    </row>
    <row r="155" spans="2:65" s="11" customFormat="1">
      <c r="B155" s="142"/>
      <c r="D155" s="143" t="s">
        <v>165</v>
      </c>
      <c r="E155" s="144" t="s">
        <v>1</v>
      </c>
      <c r="F155" s="145" t="s">
        <v>335</v>
      </c>
      <c r="H155" s="146">
        <v>5.1999999999999998E-2</v>
      </c>
      <c r="I155" s="147"/>
      <c r="L155" s="142"/>
      <c r="M155" s="148"/>
      <c r="T155" s="149"/>
      <c r="AT155" s="144" t="s">
        <v>165</v>
      </c>
      <c r="AU155" s="144" t="s">
        <v>84</v>
      </c>
      <c r="AV155" s="11" t="s">
        <v>84</v>
      </c>
      <c r="AW155" s="11" t="s">
        <v>32</v>
      </c>
      <c r="AX155" s="11" t="s">
        <v>80</v>
      </c>
      <c r="AY155" s="144" t="s">
        <v>158</v>
      </c>
    </row>
    <row r="156" spans="2:65" s="1" customFormat="1" ht="24.2" customHeight="1">
      <c r="B156" s="128"/>
      <c r="C156" s="129" t="s">
        <v>180</v>
      </c>
      <c r="D156" s="129" t="s">
        <v>159</v>
      </c>
      <c r="E156" s="130" t="s">
        <v>840</v>
      </c>
      <c r="F156" s="131" t="s">
        <v>841</v>
      </c>
      <c r="G156" s="132" t="s">
        <v>248</v>
      </c>
      <c r="H156" s="133">
        <v>0.34</v>
      </c>
      <c r="I156" s="134"/>
      <c r="J156" s="135">
        <f>ROUND(I156*H156,2)</f>
        <v>0</v>
      </c>
      <c r="K156" s="131" t="s">
        <v>225</v>
      </c>
      <c r="L156" s="30"/>
      <c r="M156" s="136" t="s">
        <v>1</v>
      </c>
      <c r="N156" s="137" t="s">
        <v>41</v>
      </c>
      <c r="P156" s="138">
        <f>O156*H156</f>
        <v>0</v>
      </c>
      <c r="Q156" s="138">
        <v>1.0900000000000001</v>
      </c>
      <c r="R156" s="138">
        <f>Q156*H156</f>
        <v>0.37060000000000004</v>
      </c>
      <c r="S156" s="138">
        <v>0</v>
      </c>
      <c r="T156" s="139">
        <f>S156*H156</f>
        <v>0</v>
      </c>
      <c r="AR156" s="140" t="s">
        <v>163</v>
      </c>
      <c r="AT156" s="140" t="s">
        <v>159</v>
      </c>
      <c r="AU156" s="140" t="s">
        <v>84</v>
      </c>
      <c r="AY156" s="15" t="s">
        <v>158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80</v>
      </c>
      <c r="BK156" s="141">
        <f>ROUND(I156*H156,2)</f>
        <v>0</v>
      </c>
      <c r="BL156" s="15" t="s">
        <v>163</v>
      </c>
      <c r="BM156" s="140" t="s">
        <v>842</v>
      </c>
    </row>
    <row r="157" spans="2:65" s="11" customFormat="1">
      <c r="B157" s="142"/>
      <c r="D157" s="143" t="s">
        <v>165</v>
      </c>
      <c r="E157" s="144" t="s">
        <v>1</v>
      </c>
      <c r="F157" s="145" t="s">
        <v>843</v>
      </c>
      <c r="H157" s="146">
        <v>0.34</v>
      </c>
      <c r="I157" s="147"/>
      <c r="L157" s="142"/>
      <c r="M157" s="148"/>
      <c r="T157" s="149"/>
      <c r="AT157" s="144" t="s">
        <v>165</v>
      </c>
      <c r="AU157" s="144" t="s">
        <v>84</v>
      </c>
      <c r="AV157" s="11" t="s">
        <v>84</v>
      </c>
      <c r="AW157" s="11" t="s">
        <v>32</v>
      </c>
      <c r="AX157" s="11" t="s">
        <v>80</v>
      </c>
      <c r="AY157" s="144" t="s">
        <v>158</v>
      </c>
    </row>
    <row r="158" spans="2:65" s="1" customFormat="1" ht="24.2" customHeight="1">
      <c r="B158" s="128"/>
      <c r="C158" s="129" t="s">
        <v>184</v>
      </c>
      <c r="D158" s="129" t="s">
        <v>159</v>
      </c>
      <c r="E158" s="130" t="s">
        <v>337</v>
      </c>
      <c r="F158" s="131" t="s">
        <v>338</v>
      </c>
      <c r="G158" s="132" t="s">
        <v>256</v>
      </c>
      <c r="H158" s="133">
        <v>19.559999999999999</v>
      </c>
      <c r="I158" s="134"/>
      <c r="J158" s="135">
        <f>ROUND(I158*H158,2)</f>
        <v>0</v>
      </c>
      <c r="K158" s="131" t="s">
        <v>225</v>
      </c>
      <c r="L158" s="30"/>
      <c r="M158" s="136" t="s">
        <v>1</v>
      </c>
      <c r="N158" s="137" t="s">
        <v>41</v>
      </c>
      <c r="P158" s="138">
        <f>O158*H158</f>
        <v>0</v>
      </c>
      <c r="Q158" s="138">
        <v>6.1719999999999997E-2</v>
      </c>
      <c r="R158" s="138">
        <f>Q158*H158</f>
        <v>1.2072432</v>
      </c>
      <c r="S158" s="138">
        <v>0</v>
      </c>
      <c r="T158" s="139">
        <f>S158*H158</f>
        <v>0</v>
      </c>
      <c r="AR158" s="140" t="s">
        <v>163</v>
      </c>
      <c r="AT158" s="140" t="s">
        <v>159</v>
      </c>
      <c r="AU158" s="140" t="s">
        <v>84</v>
      </c>
      <c r="AY158" s="15" t="s">
        <v>158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80</v>
      </c>
      <c r="BK158" s="141">
        <f>ROUND(I158*H158,2)</f>
        <v>0</v>
      </c>
      <c r="BL158" s="15" t="s">
        <v>163</v>
      </c>
      <c r="BM158" s="140" t="s">
        <v>339</v>
      </c>
    </row>
    <row r="159" spans="2:65" s="11" customFormat="1">
      <c r="B159" s="142"/>
      <c r="D159" s="143" t="s">
        <v>165</v>
      </c>
      <c r="E159" s="144" t="s">
        <v>1</v>
      </c>
      <c r="F159" s="145" t="s">
        <v>844</v>
      </c>
      <c r="H159" s="146">
        <v>22.5</v>
      </c>
      <c r="I159" s="147"/>
      <c r="L159" s="142"/>
      <c r="M159" s="148"/>
      <c r="T159" s="149"/>
      <c r="AT159" s="144" t="s">
        <v>165</v>
      </c>
      <c r="AU159" s="144" t="s">
        <v>84</v>
      </c>
      <c r="AV159" s="11" t="s">
        <v>84</v>
      </c>
      <c r="AW159" s="11" t="s">
        <v>32</v>
      </c>
      <c r="AX159" s="11" t="s">
        <v>76</v>
      </c>
      <c r="AY159" s="144" t="s">
        <v>158</v>
      </c>
    </row>
    <row r="160" spans="2:65" s="11" customFormat="1">
      <c r="B160" s="142"/>
      <c r="D160" s="143" t="s">
        <v>165</v>
      </c>
      <c r="E160" s="144" t="s">
        <v>1</v>
      </c>
      <c r="F160" s="145" t="s">
        <v>845</v>
      </c>
      <c r="H160" s="146">
        <v>-2.94</v>
      </c>
      <c r="I160" s="147"/>
      <c r="L160" s="142"/>
      <c r="M160" s="148"/>
      <c r="T160" s="149"/>
      <c r="AT160" s="144" t="s">
        <v>165</v>
      </c>
      <c r="AU160" s="144" t="s">
        <v>84</v>
      </c>
      <c r="AV160" s="11" t="s">
        <v>84</v>
      </c>
      <c r="AW160" s="11" t="s">
        <v>32</v>
      </c>
      <c r="AX160" s="11" t="s">
        <v>76</v>
      </c>
      <c r="AY160" s="144" t="s">
        <v>158</v>
      </c>
    </row>
    <row r="161" spans="2:65" s="1" customFormat="1" ht="24.2" customHeight="1">
      <c r="B161" s="128"/>
      <c r="C161" s="129" t="s">
        <v>188</v>
      </c>
      <c r="D161" s="129" t="s">
        <v>159</v>
      </c>
      <c r="E161" s="130" t="s">
        <v>343</v>
      </c>
      <c r="F161" s="131" t="s">
        <v>344</v>
      </c>
      <c r="G161" s="132" t="s">
        <v>256</v>
      </c>
      <c r="H161" s="133">
        <v>32.85</v>
      </c>
      <c r="I161" s="134"/>
      <c r="J161" s="135">
        <f>ROUND(I161*H161,2)</f>
        <v>0</v>
      </c>
      <c r="K161" s="131" t="s">
        <v>225</v>
      </c>
      <c r="L161" s="30"/>
      <c r="M161" s="136" t="s">
        <v>1</v>
      </c>
      <c r="N161" s="137" t="s">
        <v>41</v>
      </c>
      <c r="P161" s="138">
        <f>O161*H161</f>
        <v>0</v>
      </c>
      <c r="Q161" s="138">
        <v>7.9210000000000003E-2</v>
      </c>
      <c r="R161" s="138">
        <f>Q161*H161</f>
        <v>2.6020485</v>
      </c>
      <c r="S161" s="138">
        <v>0</v>
      </c>
      <c r="T161" s="139">
        <f>S161*H161</f>
        <v>0</v>
      </c>
      <c r="AR161" s="140" t="s">
        <v>163</v>
      </c>
      <c r="AT161" s="140" t="s">
        <v>159</v>
      </c>
      <c r="AU161" s="140" t="s">
        <v>84</v>
      </c>
      <c r="AY161" s="15" t="s">
        <v>158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80</v>
      </c>
      <c r="BK161" s="141">
        <f>ROUND(I161*H161,2)</f>
        <v>0</v>
      </c>
      <c r="BL161" s="15" t="s">
        <v>163</v>
      </c>
      <c r="BM161" s="140" t="s">
        <v>345</v>
      </c>
    </row>
    <row r="162" spans="2:65" s="11" customFormat="1">
      <c r="B162" s="142"/>
      <c r="D162" s="143" t="s">
        <v>165</v>
      </c>
      <c r="E162" s="144" t="s">
        <v>1</v>
      </c>
      <c r="F162" s="145" t="s">
        <v>846</v>
      </c>
      <c r="H162" s="146">
        <v>34.74</v>
      </c>
      <c r="I162" s="147"/>
      <c r="L162" s="142"/>
      <c r="M162" s="148"/>
      <c r="T162" s="149"/>
      <c r="AT162" s="144" t="s">
        <v>165</v>
      </c>
      <c r="AU162" s="144" t="s">
        <v>84</v>
      </c>
      <c r="AV162" s="11" t="s">
        <v>84</v>
      </c>
      <c r="AW162" s="11" t="s">
        <v>32</v>
      </c>
      <c r="AX162" s="11" t="s">
        <v>76</v>
      </c>
      <c r="AY162" s="144" t="s">
        <v>158</v>
      </c>
    </row>
    <row r="163" spans="2:65" s="11" customFormat="1">
      <c r="B163" s="142"/>
      <c r="D163" s="143" t="s">
        <v>165</v>
      </c>
      <c r="E163" s="144" t="s">
        <v>1</v>
      </c>
      <c r="F163" s="145" t="s">
        <v>847</v>
      </c>
      <c r="H163" s="146">
        <v>-1.89</v>
      </c>
      <c r="I163" s="147"/>
      <c r="L163" s="142"/>
      <c r="M163" s="148"/>
      <c r="T163" s="149"/>
      <c r="AT163" s="144" t="s">
        <v>165</v>
      </c>
      <c r="AU163" s="144" t="s">
        <v>84</v>
      </c>
      <c r="AV163" s="11" t="s">
        <v>84</v>
      </c>
      <c r="AW163" s="11" t="s">
        <v>32</v>
      </c>
      <c r="AX163" s="11" t="s">
        <v>76</v>
      </c>
      <c r="AY163" s="144" t="s">
        <v>158</v>
      </c>
    </row>
    <row r="164" spans="2:65" s="1" customFormat="1" ht="24.2" customHeight="1">
      <c r="B164" s="128"/>
      <c r="C164" s="129" t="s">
        <v>192</v>
      </c>
      <c r="D164" s="129" t="s">
        <v>159</v>
      </c>
      <c r="E164" s="130" t="s">
        <v>350</v>
      </c>
      <c r="F164" s="131" t="s">
        <v>351</v>
      </c>
      <c r="G164" s="132" t="s">
        <v>352</v>
      </c>
      <c r="H164" s="133">
        <v>6.25</v>
      </c>
      <c r="I164" s="134"/>
      <c r="J164" s="135">
        <f>ROUND(I164*H164,2)</f>
        <v>0</v>
      </c>
      <c r="K164" s="131" t="s">
        <v>225</v>
      </c>
      <c r="L164" s="30"/>
      <c r="M164" s="136" t="s">
        <v>1</v>
      </c>
      <c r="N164" s="137" t="s">
        <v>41</v>
      </c>
      <c r="P164" s="138">
        <f>O164*H164</f>
        <v>0</v>
      </c>
      <c r="Q164" s="138">
        <v>8.0000000000000007E-5</v>
      </c>
      <c r="R164" s="138">
        <f>Q164*H164</f>
        <v>5.0000000000000001E-4</v>
      </c>
      <c r="S164" s="138">
        <v>0</v>
      </c>
      <c r="T164" s="139">
        <f>S164*H164</f>
        <v>0</v>
      </c>
      <c r="AR164" s="140" t="s">
        <v>163</v>
      </c>
      <c r="AT164" s="140" t="s">
        <v>159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163</v>
      </c>
      <c r="BM164" s="140" t="s">
        <v>353</v>
      </c>
    </row>
    <row r="165" spans="2:65" s="11" customFormat="1">
      <c r="B165" s="142"/>
      <c r="D165" s="143" t="s">
        <v>165</v>
      </c>
      <c r="E165" s="144" t="s">
        <v>1</v>
      </c>
      <c r="F165" s="145" t="s">
        <v>848</v>
      </c>
      <c r="H165" s="146">
        <v>6.25</v>
      </c>
      <c r="I165" s="147"/>
      <c r="L165" s="142"/>
      <c r="M165" s="148"/>
      <c r="T165" s="149"/>
      <c r="AT165" s="144" t="s">
        <v>165</v>
      </c>
      <c r="AU165" s="144" t="s">
        <v>84</v>
      </c>
      <c r="AV165" s="11" t="s">
        <v>84</v>
      </c>
      <c r="AW165" s="11" t="s">
        <v>32</v>
      </c>
      <c r="AX165" s="11" t="s">
        <v>80</v>
      </c>
      <c r="AY165" s="144" t="s">
        <v>158</v>
      </c>
    </row>
    <row r="166" spans="2:65" s="1" customFormat="1" ht="24.2" customHeight="1">
      <c r="B166" s="128"/>
      <c r="C166" s="129" t="s">
        <v>90</v>
      </c>
      <c r="D166" s="129" t="s">
        <v>159</v>
      </c>
      <c r="E166" s="130" t="s">
        <v>356</v>
      </c>
      <c r="F166" s="131" t="s">
        <v>357</v>
      </c>
      <c r="G166" s="132" t="s">
        <v>352</v>
      </c>
      <c r="H166" s="133">
        <v>9.65</v>
      </c>
      <c r="I166" s="134"/>
      <c r="J166" s="135">
        <f>ROUND(I166*H166,2)</f>
        <v>0</v>
      </c>
      <c r="K166" s="131" t="s">
        <v>225</v>
      </c>
      <c r="L166" s="30"/>
      <c r="M166" s="136" t="s">
        <v>1</v>
      </c>
      <c r="N166" s="137" t="s">
        <v>41</v>
      </c>
      <c r="P166" s="138">
        <f>O166*H166</f>
        <v>0</v>
      </c>
      <c r="Q166" s="138">
        <v>1.2E-4</v>
      </c>
      <c r="R166" s="138">
        <f>Q166*H166</f>
        <v>1.1580000000000002E-3</v>
      </c>
      <c r="S166" s="138">
        <v>0</v>
      </c>
      <c r="T166" s="139">
        <f>S166*H166</f>
        <v>0</v>
      </c>
      <c r="AR166" s="140" t="s">
        <v>163</v>
      </c>
      <c r="AT166" s="140" t="s">
        <v>159</v>
      </c>
      <c r="AU166" s="140" t="s">
        <v>84</v>
      </c>
      <c r="AY166" s="15" t="s">
        <v>158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80</v>
      </c>
      <c r="BK166" s="141">
        <f>ROUND(I166*H166,2)</f>
        <v>0</v>
      </c>
      <c r="BL166" s="15" t="s">
        <v>163</v>
      </c>
      <c r="BM166" s="140" t="s">
        <v>358</v>
      </c>
    </row>
    <row r="167" spans="2:65" s="11" customFormat="1">
      <c r="B167" s="142"/>
      <c r="D167" s="143" t="s">
        <v>165</v>
      </c>
      <c r="E167" s="144" t="s">
        <v>1</v>
      </c>
      <c r="F167" s="145" t="s">
        <v>849</v>
      </c>
      <c r="H167" s="146">
        <v>9.65</v>
      </c>
      <c r="I167" s="147"/>
      <c r="L167" s="142"/>
      <c r="M167" s="148"/>
      <c r="T167" s="149"/>
      <c r="AT167" s="144" t="s">
        <v>165</v>
      </c>
      <c r="AU167" s="144" t="s">
        <v>84</v>
      </c>
      <c r="AV167" s="11" t="s">
        <v>84</v>
      </c>
      <c r="AW167" s="11" t="s">
        <v>32</v>
      </c>
      <c r="AX167" s="11" t="s">
        <v>80</v>
      </c>
      <c r="AY167" s="144" t="s">
        <v>158</v>
      </c>
    </row>
    <row r="168" spans="2:65" s="1" customFormat="1" ht="24.2" customHeight="1">
      <c r="B168" s="128"/>
      <c r="C168" s="129" t="s">
        <v>267</v>
      </c>
      <c r="D168" s="129" t="s">
        <v>159</v>
      </c>
      <c r="E168" s="130" t="s">
        <v>361</v>
      </c>
      <c r="F168" s="131" t="s">
        <v>362</v>
      </c>
      <c r="G168" s="132" t="s">
        <v>352</v>
      </c>
      <c r="H168" s="133">
        <v>18</v>
      </c>
      <c r="I168" s="134"/>
      <c r="J168" s="135">
        <f>ROUND(I168*H168,2)</f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>O168*H168</f>
        <v>0</v>
      </c>
      <c r="Q168" s="138">
        <v>1.2999999999999999E-4</v>
      </c>
      <c r="R168" s="138">
        <f>Q168*H168</f>
        <v>2.3399999999999996E-3</v>
      </c>
      <c r="S168" s="138">
        <v>0</v>
      </c>
      <c r="T168" s="139">
        <f>S168*H168</f>
        <v>0</v>
      </c>
      <c r="AR168" s="140" t="s">
        <v>163</v>
      </c>
      <c r="AT168" s="140" t="s">
        <v>159</v>
      </c>
      <c r="AU168" s="140" t="s">
        <v>84</v>
      </c>
      <c r="AY168" s="15" t="s">
        <v>158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80</v>
      </c>
      <c r="BK168" s="141">
        <f>ROUND(I168*H168,2)</f>
        <v>0</v>
      </c>
      <c r="BL168" s="15" t="s">
        <v>163</v>
      </c>
      <c r="BM168" s="140" t="s">
        <v>363</v>
      </c>
    </row>
    <row r="169" spans="2:65" s="11" customFormat="1">
      <c r="B169" s="142"/>
      <c r="D169" s="143" t="s">
        <v>165</v>
      </c>
      <c r="E169" s="144" t="s">
        <v>1</v>
      </c>
      <c r="F169" s="145" t="s">
        <v>850</v>
      </c>
      <c r="H169" s="146">
        <v>18</v>
      </c>
      <c r="I169" s="147"/>
      <c r="L169" s="142"/>
      <c r="M169" s="148"/>
      <c r="T169" s="149"/>
      <c r="AT169" s="144" t="s">
        <v>165</v>
      </c>
      <c r="AU169" s="144" t="s">
        <v>84</v>
      </c>
      <c r="AV169" s="11" t="s">
        <v>84</v>
      </c>
      <c r="AW169" s="11" t="s">
        <v>32</v>
      </c>
      <c r="AX169" s="11" t="s">
        <v>80</v>
      </c>
      <c r="AY169" s="144" t="s">
        <v>158</v>
      </c>
    </row>
    <row r="170" spans="2:65" s="1" customFormat="1" ht="24.2" customHeight="1">
      <c r="B170" s="128"/>
      <c r="C170" s="129" t="s">
        <v>8</v>
      </c>
      <c r="D170" s="129" t="s">
        <v>159</v>
      </c>
      <c r="E170" s="130" t="s">
        <v>365</v>
      </c>
      <c r="F170" s="131" t="s">
        <v>366</v>
      </c>
      <c r="G170" s="132" t="s">
        <v>256</v>
      </c>
      <c r="H170" s="133">
        <v>1.49</v>
      </c>
      <c r="I170" s="134"/>
      <c r="J170" s="135">
        <f>ROUND(I170*H170,2)</f>
        <v>0</v>
      </c>
      <c r="K170" s="131" t="s">
        <v>225</v>
      </c>
      <c r="L170" s="30"/>
      <c r="M170" s="136" t="s">
        <v>1</v>
      </c>
      <c r="N170" s="137" t="s">
        <v>41</v>
      </c>
      <c r="P170" s="138">
        <f>O170*H170</f>
        <v>0</v>
      </c>
      <c r="Q170" s="138">
        <v>0.17818000000000001</v>
      </c>
      <c r="R170" s="138">
        <f>Q170*H170</f>
        <v>0.26548820000000001</v>
      </c>
      <c r="S170" s="138">
        <v>0</v>
      </c>
      <c r="T170" s="139">
        <f>S170*H170</f>
        <v>0</v>
      </c>
      <c r="AR170" s="140" t="s">
        <v>163</v>
      </c>
      <c r="AT170" s="140" t="s">
        <v>159</v>
      </c>
      <c r="AU170" s="140" t="s">
        <v>84</v>
      </c>
      <c r="AY170" s="15" t="s">
        <v>158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80</v>
      </c>
      <c r="BK170" s="141">
        <f>ROUND(I170*H170,2)</f>
        <v>0</v>
      </c>
      <c r="BL170" s="15" t="s">
        <v>163</v>
      </c>
      <c r="BM170" s="140" t="s">
        <v>367</v>
      </c>
    </row>
    <row r="171" spans="2:65" s="11" customFormat="1">
      <c r="B171" s="142"/>
      <c r="D171" s="143" t="s">
        <v>165</v>
      </c>
      <c r="E171" s="144" t="s">
        <v>1</v>
      </c>
      <c r="F171" s="145" t="s">
        <v>851</v>
      </c>
      <c r="H171" s="146">
        <v>0.45</v>
      </c>
      <c r="I171" s="147"/>
      <c r="L171" s="142"/>
      <c r="M171" s="148"/>
      <c r="T171" s="149"/>
      <c r="AT171" s="144" t="s">
        <v>165</v>
      </c>
      <c r="AU171" s="144" t="s">
        <v>84</v>
      </c>
      <c r="AV171" s="11" t="s">
        <v>84</v>
      </c>
      <c r="AW171" s="11" t="s">
        <v>32</v>
      </c>
      <c r="AX171" s="11" t="s">
        <v>76</v>
      </c>
      <c r="AY171" s="144" t="s">
        <v>158</v>
      </c>
    </row>
    <row r="172" spans="2:65" s="11" customFormat="1">
      <c r="B172" s="142"/>
      <c r="D172" s="143" t="s">
        <v>165</v>
      </c>
      <c r="E172" s="144" t="s">
        <v>1</v>
      </c>
      <c r="F172" s="145" t="s">
        <v>852</v>
      </c>
      <c r="H172" s="146">
        <v>1.04</v>
      </c>
      <c r="I172" s="147"/>
      <c r="L172" s="142"/>
      <c r="M172" s="148"/>
      <c r="T172" s="149"/>
      <c r="AT172" s="144" t="s">
        <v>165</v>
      </c>
      <c r="AU172" s="144" t="s">
        <v>84</v>
      </c>
      <c r="AV172" s="11" t="s">
        <v>84</v>
      </c>
      <c r="AW172" s="11" t="s">
        <v>32</v>
      </c>
      <c r="AX172" s="11" t="s">
        <v>76</v>
      </c>
      <c r="AY172" s="144" t="s">
        <v>158</v>
      </c>
    </row>
    <row r="173" spans="2:65" s="10" customFormat="1" ht="22.9" customHeight="1">
      <c r="B173" s="118"/>
      <c r="D173" s="119" t="s">
        <v>75</v>
      </c>
      <c r="E173" s="164" t="s">
        <v>163</v>
      </c>
      <c r="F173" s="164" t="s">
        <v>370</v>
      </c>
      <c r="I173" s="121"/>
      <c r="J173" s="165">
        <f>BK173</f>
        <v>0</v>
      </c>
      <c r="L173" s="118"/>
      <c r="M173" s="123"/>
      <c r="P173" s="124">
        <f>SUM(P174:P186)</f>
        <v>0</v>
      </c>
      <c r="R173" s="124">
        <f>SUM(R174:R186)</f>
        <v>9.5341029199999987</v>
      </c>
      <c r="T173" s="125">
        <f>SUM(T174:T186)</f>
        <v>0</v>
      </c>
      <c r="AR173" s="119" t="s">
        <v>80</v>
      </c>
      <c r="AT173" s="126" t="s">
        <v>75</v>
      </c>
      <c r="AU173" s="126" t="s">
        <v>80</v>
      </c>
      <c r="AY173" s="119" t="s">
        <v>158</v>
      </c>
      <c r="BK173" s="127">
        <f>SUM(BK174:BK186)</f>
        <v>0</v>
      </c>
    </row>
    <row r="174" spans="2:65" s="1" customFormat="1" ht="21.75" customHeight="1">
      <c r="B174" s="128"/>
      <c r="C174" s="129" t="s">
        <v>278</v>
      </c>
      <c r="D174" s="129" t="s">
        <v>159</v>
      </c>
      <c r="E174" s="130" t="s">
        <v>853</v>
      </c>
      <c r="F174" s="131" t="s">
        <v>854</v>
      </c>
      <c r="G174" s="132" t="s">
        <v>224</v>
      </c>
      <c r="H174" s="133">
        <v>2.1150000000000002</v>
      </c>
      <c r="I174" s="134"/>
      <c r="J174" s="135">
        <f>ROUND(I174*H174,2)</f>
        <v>0</v>
      </c>
      <c r="K174" s="131" t="s">
        <v>225</v>
      </c>
      <c r="L174" s="30"/>
      <c r="M174" s="136" t="s">
        <v>1</v>
      </c>
      <c r="N174" s="137" t="s">
        <v>41</v>
      </c>
      <c r="P174" s="138">
        <f>O174*H174</f>
        <v>0</v>
      </c>
      <c r="Q174" s="138">
        <v>2.5019499999999999</v>
      </c>
      <c r="R174" s="138">
        <f>Q174*H174</f>
        <v>5.2916242499999999</v>
      </c>
      <c r="S174" s="138">
        <v>0</v>
      </c>
      <c r="T174" s="139">
        <f>S174*H174</f>
        <v>0</v>
      </c>
      <c r="AR174" s="140" t="s">
        <v>163</v>
      </c>
      <c r="AT174" s="140" t="s">
        <v>159</v>
      </c>
      <c r="AU174" s="140" t="s">
        <v>84</v>
      </c>
      <c r="AY174" s="15" t="s">
        <v>158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80</v>
      </c>
      <c r="BK174" s="141">
        <f>ROUND(I174*H174,2)</f>
        <v>0</v>
      </c>
      <c r="BL174" s="15" t="s">
        <v>163</v>
      </c>
      <c r="BM174" s="140" t="s">
        <v>855</v>
      </c>
    </row>
    <row r="175" spans="2:65" s="11" customFormat="1">
      <c r="B175" s="142"/>
      <c r="D175" s="143" t="s">
        <v>165</v>
      </c>
      <c r="E175" s="144" t="s">
        <v>1</v>
      </c>
      <c r="F175" s="145" t="s">
        <v>856</v>
      </c>
      <c r="H175" s="146">
        <v>1.125</v>
      </c>
      <c r="I175" s="147"/>
      <c r="L175" s="142"/>
      <c r="M175" s="148"/>
      <c r="T175" s="149"/>
      <c r="AT175" s="144" t="s">
        <v>165</v>
      </c>
      <c r="AU175" s="144" t="s">
        <v>84</v>
      </c>
      <c r="AV175" s="11" t="s">
        <v>84</v>
      </c>
      <c r="AW175" s="11" t="s">
        <v>32</v>
      </c>
      <c r="AX175" s="11" t="s">
        <v>76</v>
      </c>
      <c r="AY175" s="144" t="s">
        <v>158</v>
      </c>
    </row>
    <row r="176" spans="2:65" s="11" customFormat="1">
      <c r="B176" s="142"/>
      <c r="D176" s="143" t="s">
        <v>165</v>
      </c>
      <c r="E176" s="144" t="s">
        <v>1</v>
      </c>
      <c r="F176" s="145" t="s">
        <v>857</v>
      </c>
      <c r="H176" s="146">
        <v>0.99</v>
      </c>
      <c r="I176" s="147"/>
      <c r="L176" s="142"/>
      <c r="M176" s="148"/>
      <c r="T176" s="149"/>
      <c r="AT176" s="144" t="s">
        <v>165</v>
      </c>
      <c r="AU176" s="144" t="s">
        <v>84</v>
      </c>
      <c r="AV176" s="11" t="s">
        <v>84</v>
      </c>
      <c r="AW176" s="11" t="s">
        <v>32</v>
      </c>
      <c r="AX176" s="11" t="s">
        <v>76</v>
      </c>
      <c r="AY176" s="144" t="s">
        <v>158</v>
      </c>
    </row>
    <row r="177" spans="2:65" s="1" customFormat="1" ht="24.2" customHeight="1">
      <c r="B177" s="128"/>
      <c r="C177" s="129" t="s">
        <v>284</v>
      </c>
      <c r="D177" s="129" t="s">
        <v>159</v>
      </c>
      <c r="E177" s="130" t="s">
        <v>372</v>
      </c>
      <c r="F177" s="131" t="s">
        <v>373</v>
      </c>
      <c r="G177" s="132" t="s">
        <v>248</v>
      </c>
      <c r="H177" s="133">
        <v>2.7E-2</v>
      </c>
      <c r="I177" s="134"/>
      <c r="J177" s="135">
        <f>ROUND(I177*H177,2)</f>
        <v>0</v>
      </c>
      <c r="K177" s="131" t="s">
        <v>225</v>
      </c>
      <c r="L177" s="30"/>
      <c r="M177" s="136" t="s">
        <v>1</v>
      </c>
      <c r="N177" s="137" t="s">
        <v>41</v>
      </c>
      <c r="P177" s="138">
        <f>O177*H177</f>
        <v>0</v>
      </c>
      <c r="Q177" s="138">
        <v>1.06277</v>
      </c>
      <c r="R177" s="138">
        <f>Q177*H177</f>
        <v>2.8694789999999998E-2</v>
      </c>
      <c r="S177" s="138">
        <v>0</v>
      </c>
      <c r="T177" s="139">
        <f>S177*H177</f>
        <v>0</v>
      </c>
      <c r="AR177" s="140" t="s">
        <v>163</v>
      </c>
      <c r="AT177" s="140" t="s">
        <v>159</v>
      </c>
      <c r="AU177" s="140" t="s">
        <v>84</v>
      </c>
      <c r="AY177" s="15" t="s">
        <v>158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80</v>
      </c>
      <c r="BK177" s="141">
        <f>ROUND(I177*H177,2)</f>
        <v>0</v>
      </c>
      <c r="BL177" s="15" t="s">
        <v>163</v>
      </c>
      <c r="BM177" s="140" t="s">
        <v>858</v>
      </c>
    </row>
    <row r="178" spans="2:65" s="11" customFormat="1">
      <c r="B178" s="142"/>
      <c r="D178" s="143" t="s">
        <v>165</v>
      </c>
      <c r="E178" s="144" t="s">
        <v>1</v>
      </c>
      <c r="F178" s="145" t="s">
        <v>375</v>
      </c>
      <c r="H178" s="146">
        <v>2.7E-2</v>
      </c>
      <c r="I178" s="147"/>
      <c r="L178" s="142"/>
      <c r="M178" s="148"/>
      <c r="T178" s="149"/>
      <c r="AT178" s="144" t="s">
        <v>165</v>
      </c>
      <c r="AU178" s="144" t="s">
        <v>84</v>
      </c>
      <c r="AV178" s="11" t="s">
        <v>84</v>
      </c>
      <c r="AW178" s="11" t="s">
        <v>32</v>
      </c>
      <c r="AX178" s="11" t="s">
        <v>80</v>
      </c>
      <c r="AY178" s="144" t="s">
        <v>158</v>
      </c>
    </row>
    <row r="179" spans="2:65" s="1" customFormat="1" ht="24.2" customHeight="1">
      <c r="B179" s="128"/>
      <c r="C179" s="129" t="s">
        <v>290</v>
      </c>
      <c r="D179" s="129" t="s">
        <v>159</v>
      </c>
      <c r="E179" s="130" t="s">
        <v>859</v>
      </c>
      <c r="F179" s="131" t="s">
        <v>860</v>
      </c>
      <c r="G179" s="132" t="s">
        <v>352</v>
      </c>
      <c r="H179" s="133">
        <v>17.3</v>
      </c>
      <c r="I179" s="134"/>
      <c r="J179" s="135">
        <f>ROUND(I179*H179,2)</f>
        <v>0</v>
      </c>
      <c r="K179" s="131" t="s">
        <v>225</v>
      </c>
      <c r="L179" s="30"/>
      <c r="M179" s="136" t="s">
        <v>1</v>
      </c>
      <c r="N179" s="137" t="s">
        <v>41</v>
      </c>
      <c r="P179" s="138">
        <f>O179*H179</f>
        <v>0</v>
      </c>
      <c r="Q179" s="138">
        <v>3.465E-2</v>
      </c>
      <c r="R179" s="138">
        <f>Q179*H179</f>
        <v>0.59944500000000001</v>
      </c>
      <c r="S179" s="138">
        <v>0</v>
      </c>
      <c r="T179" s="139">
        <f>S179*H179</f>
        <v>0</v>
      </c>
      <c r="AR179" s="140" t="s">
        <v>163</v>
      </c>
      <c r="AT179" s="140" t="s">
        <v>159</v>
      </c>
      <c r="AU179" s="140" t="s">
        <v>84</v>
      </c>
      <c r="AY179" s="15" t="s">
        <v>158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5" t="s">
        <v>80</v>
      </c>
      <c r="BK179" s="141">
        <f>ROUND(I179*H179,2)</f>
        <v>0</v>
      </c>
      <c r="BL179" s="15" t="s">
        <v>163</v>
      </c>
      <c r="BM179" s="140" t="s">
        <v>861</v>
      </c>
    </row>
    <row r="180" spans="2:65" s="11" customFormat="1">
      <c r="B180" s="142"/>
      <c r="D180" s="143" t="s">
        <v>165</v>
      </c>
      <c r="E180" s="144" t="s">
        <v>1</v>
      </c>
      <c r="F180" s="145" t="s">
        <v>862</v>
      </c>
      <c r="H180" s="146">
        <v>17.3</v>
      </c>
      <c r="I180" s="147"/>
      <c r="L180" s="142"/>
      <c r="M180" s="148"/>
      <c r="T180" s="149"/>
      <c r="AT180" s="144" t="s">
        <v>165</v>
      </c>
      <c r="AU180" s="144" t="s">
        <v>84</v>
      </c>
      <c r="AV180" s="11" t="s">
        <v>84</v>
      </c>
      <c r="AW180" s="11" t="s">
        <v>32</v>
      </c>
      <c r="AX180" s="11" t="s">
        <v>80</v>
      </c>
      <c r="AY180" s="144" t="s">
        <v>158</v>
      </c>
    </row>
    <row r="181" spans="2:65" s="1" customFormat="1" ht="37.9" customHeight="1">
      <c r="B181" s="128"/>
      <c r="C181" s="166" t="s">
        <v>294</v>
      </c>
      <c r="D181" s="166" t="s">
        <v>544</v>
      </c>
      <c r="E181" s="167" t="s">
        <v>863</v>
      </c>
      <c r="F181" s="168" t="s">
        <v>864</v>
      </c>
      <c r="G181" s="169" t="s">
        <v>325</v>
      </c>
      <c r="H181" s="170">
        <v>17.3</v>
      </c>
      <c r="I181" s="171"/>
      <c r="J181" s="172">
        <f>ROUND(I181*H181,2)</f>
        <v>0</v>
      </c>
      <c r="K181" s="168" t="s">
        <v>225</v>
      </c>
      <c r="L181" s="173"/>
      <c r="M181" s="174" t="s">
        <v>1</v>
      </c>
      <c r="N181" s="175" t="s">
        <v>41</v>
      </c>
      <c r="P181" s="138">
        <f>O181*H181</f>
        <v>0</v>
      </c>
      <c r="Q181" s="138">
        <v>0.112</v>
      </c>
      <c r="R181" s="138">
        <f>Q181*H181</f>
        <v>1.9376000000000002</v>
      </c>
      <c r="S181" s="138">
        <v>0</v>
      </c>
      <c r="T181" s="139">
        <f>S181*H181</f>
        <v>0</v>
      </c>
      <c r="AR181" s="140" t="s">
        <v>188</v>
      </c>
      <c r="AT181" s="140" t="s">
        <v>544</v>
      </c>
      <c r="AU181" s="140" t="s">
        <v>84</v>
      </c>
      <c r="AY181" s="15" t="s">
        <v>158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5" t="s">
        <v>80</v>
      </c>
      <c r="BK181" s="141">
        <f>ROUND(I181*H181,2)</f>
        <v>0</v>
      </c>
      <c r="BL181" s="15" t="s">
        <v>163</v>
      </c>
      <c r="BM181" s="140" t="s">
        <v>865</v>
      </c>
    </row>
    <row r="182" spans="2:65" s="1" customFormat="1" ht="24.2" customHeight="1">
      <c r="B182" s="128"/>
      <c r="C182" s="129" t="s">
        <v>300</v>
      </c>
      <c r="D182" s="129" t="s">
        <v>159</v>
      </c>
      <c r="E182" s="130" t="s">
        <v>866</v>
      </c>
      <c r="F182" s="131" t="s">
        <v>867</v>
      </c>
      <c r="G182" s="132" t="s">
        <v>352</v>
      </c>
      <c r="H182" s="133">
        <v>14.7</v>
      </c>
      <c r="I182" s="134"/>
      <c r="J182" s="135">
        <f>ROUND(I182*H182,2)</f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>O182*H182</f>
        <v>0</v>
      </c>
      <c r="Q182" s="138">
        <v>0.11046</v>
      </c>
      <c r="R182" s="138">
        <f>Q182*H182</f>
        <v>1.6237619999999999</v>
      </c>
      <c r="S182" s="138">
        <v>0</v>
      </c>
      <c r="T182" s="139">
        <f>S182*H182</f>
        <v>0</v>
      </c>
      <c r="AR182" s="140" t="s">
        <v>163</v>
      </c>
      <c r="AT182" s="140" t="s">
        <v>159</v>
      </c>
      <c r="AU182" s="140" t="s">
        <v>84</v>
      </c>
      <c r="AY182" s="15" t="s">
        <v>158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80</v>
      </c>
      <c r="BK182" s="141">
        <f>ROUND(I182*H182,2)</f>
        <v>0</v>
      </c>
      <c r="BL182" s="15" t="s">
        <v>163</v>
      </c>
      <c r="BM182" s="140" t="s">
        <v>868</v>
      </c>
    </row>
    <row r="183" spans="2:65" s="11" customFormat="1">
      <c r="B183" s="142"/>
      <c r="D183" s="143" t="s">
        <v>165</v>
      </c>
      <c r="E183" s="144" t="s">
        <v>1</v>
      </c>
      <c r="F183" s="145" t="s">
        <v>869</v>
      </c>
      <c r="H183" s="146">
        <v>14.7</v>
      </c>
      <c r="I183" s="147"/>
      <c r="L183" s="142"/>
      <c r="M183" s="148"/>
      <c r="T183" s="149"/>
      <c r="AT183" s="144" t="s">
        <v>165</v>
      </c>
      <c r="AU183" s="144" t="s">
        <v>84</v>
      </c>
      <c r="AV183" s="11" t="s">
        <v>84</v>
      </c>
      <c r="AW183" s="11" t="s">
        <v>32</v>
      </c>
      <c r="AX183" s="11" t="s">
        <v>76</v>
      </c>
      <c r="AY183" s="144" t="s">
        <v>158</v>
      </c>
    </row>
    <row r="184" spans="2:65" s="1" customFormat="1" ht="16.5" customHeight="1">
      <c r="B184" s="128"/>
      <c r="C184" s="129" t="s">
        <v>305</v>
      </c>
      <c r="D184" s="129" t="s">
        <v>159</v>
      </c>
      <c r="E184" s="130" t="s">
        <v>870</v>
      </c>
      <c r="F184" s="131" t="s">
        <v>871</v>
      </c>
      <c r="G184" s="132" t="s">
        <v>256</v>
      </c>
      <c r="H184" s="133">
        <v>6.6890000000000001</v>
      </c>
      <c r="I184" s="134"/>
      <c r="J184" s="135">
        <f>ROUND(I184*H184,2)</f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>O184*H184</f>
        <v>0</v>
      </c>
      <c r="Q184" s="138">
        <v>7.92E-3</v>
      </c>
      <c r="R184" s="138">
        <f>Q184*H184</f>
        <v>5.2976879999999997E-2</v>
      </c>
      <c r="S184" s="138">
        <v>0</v>
      </c>
      <c r="T184" s="139">
        <f>S184*H184</f>
        <v>0</v>
      </c>
      <c r="AR184" s="140" t="s">
        <v>163</v>
      </c>
      <c r="AT184" s="140" t="s">
        <v>159</v>
      </c>
      <c r="AU184" s="140" t="s">
        <v>84</v>
      </c>
      <c r="AY184" s="15" t="s">
        <v>158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80</v>
      </c>
      <c r="BK184" s="141">
        <f>ROUND(I184*H184,2)</f>
        <v>0</v>
      </c>
      <c r="BL184" s="15" t="s">
        <v>163</v>
      </c>
      <c r="BM184" s="140" t="s">
        <v>872</v>
      </c>
    </row>
    <row r="185" spans="2:65" s="11" customFormat="1">
      <c r="B185" s="142"/>
      <c r="D185" s="143" t="s">
        <v>165</v>
      </c>
      <c r="E185" s="144" t="s">
        <v>1</v>
      </c>
      <c r="F185" s="145" t="s">
        <v>873</v>
      </c>
      <c r="H185" s="146">
        <v>6.6890000000000001</v>
      </c>
      <c r="I185" s="147"/>
      <c r="L185" s="142"/>
      <c r="M185" s="148"/>
      <c r="T185" s="149"/>
      <c r="AT185" s="144" t="s">
        <v>165</v>
      </c>
      <c r="AU185" s="144" t="s">
        <v>84</v>
      </c>
      <c r="AV185" s="11" t="s">
        <v>84</v>
      </c>
      <c r="AW185" s="11" t="s">
        <v>32</v>
      </c>
      <c r="AX185" s="11" t="s">
        <v>76</v>
      </c>
      <c r="AY185" s="144" t="s">
        <v>158</v>
      </c>
    </row>
    <row r="186" spans="2:65" s="1" customFormat="1" ht="16.5" customHeight="1">
      <c r="B186" s="128"/>
      <c r="C186" s="129" t="s">
        <v>310</v>
      </c>
      <c r="D186" s="129" t="s">
        <v>159</v>
      </c>
      <c r="E186" s="130" t="s">
        <v>874</v>
      </c>
      <c r="F186" s="131" t="s">
        <v>875</v>
      </c>
      <c r="G186" s="132" t="s">
        <v>256</v>
      </c>
      <c r="H186" s="133">
        <v>6.6890000000000001</v>
      </c>
      <c r="I186" s="134"/>
      <c r="J186" s="135">
        <f>ROUND(I186*H186,2)</f>
        <v>0</v>
      </c>
      <c r="K186" s="131" t="s">
        <v>225</v>
      </c>
      <c r="L186" s="30"/>
      <c r="M186" s="136" t="s">
        <v>1</v>
      </c>
      <c r="N186" s="137" t="s">
        <v>41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163</v>
      </c>
      <c r="AT186" s="140" t="s">
        <v>159</v>
      </c>
      <c r="AU186" s="140" t="s">
        <v>84</v>
      </c>
      <c r="AY186" s="15" t="s">
        <v>158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80</v>
      </c>
      <c r="BK186" s="141">
        <f>ROUND(I186*H186,2)</f>
        <v>0</v>
      </c>
      <c r="BL186" s="15" t="s">
        <v>163</v>
      </c>
      <c r="BM186" s="140" t="s">
        <v>876</v>
      </c>
    </row>
    <row r="187" spans="2:65" s="10" customFormat="1" ht="22.9" customHeight="1">
      <c r="B187" s="118"/>
      <c r="D187" s="119" t="s">
        <v>75</v>
      </c>
      <c r="E187" s="164" t="s">
        <v>180</v>
      </c>
      <c r="F187" s="164" t="s">
        <v>376</v>
      </c>
      <c r="I187" s="121"/>
      <c r="J187" s="165">
        <f>BK187</f>
        <v>0</v>
      </c>
      <c r="L187" s="118"/>
      <c r="M187" s="123"/>
      <c r="P187" s="124">
        <f>SUM(P188:P238)</f>
        <v>0</v>
      </c>
      <c r="R187" s="124">
        <f>SUM(R188:R238)</f>
        <v>19.266375889999999</v>
      </c>
      <c r="T187" s="125">
        <f>SUM(T188:T238)</f>
        <v>8.0460000000000004E-4</v>
      </c>
      <c r="AR187" s="119" t="s">
        <v>80</v>
      </c>
      <c r="AT187" s="126" t="s">
        <v>75</v>
      </c>
      <c r="AU187" s="126" t="s">
        <v>80</v>
      </c>
      <c r="AY187" s="119" t="s">
        <v>158</v>
      </c>
      <c r="BK187" s="127">
        <f>SUM(BK188:BK238)</f>
        <v>0</v>
      </c>
    </row>
    <row r="188" spans="2:65" s="1" customFormat="1" ht="33" customHeight="1">
      <c r="B188" s="128"/>
      <c r="C188" s="129" t="s">
        <v>109</v>
      </c>
      <c r="D188" s="129" t="s">
        <v>159</v>
      </c>
      <c r="E188" s="130" t="s">
        <v>877</v>
      </c>
      <c r="F188" s="131" t="s">
        <v>878</v>
      </c>
      <c r="G188" s="132" t="s">
        <v>256</v>
      </c>
      <c r="H188" s="133">
        <v>108.764</v>
      </c>
      <c r="I188" s="134"/>
      <c r="J188" s="135">
        <f>ROUND(I188*H188,2)</f>
        <v>0</v>
      </c>
      <c r="K188" s="131" t="s">
        <v>1</v>
      </c>
      <c r="L188" s="30"/>
      <c r="M188" s="136" t="s">
        <v>1</v>
      </c>
      <c r="N188" s="137" t="s">
        <v>41</v>
      </c>
      <c r="P188" s="138">
        <f>O188*H188</f>
        <v>0</v>
      </c>
      <c r="Q188" s="138">
        <v>3.3000000000000002E-2</v>
      </c>
      <c r="R188" s="138">
        <f>Q188*H188</f>
        <v>3.5892119999999998</v>
      </c>
      <c r="S188" s="138">
        <v>0</v>
      </c>
      <c r="T188" s="139">
        <f>S188*H188</f>
        <v>0</v>
      </c>
      <c r="AR188" s="140" t="s">
        <v>163</v>
      </c>
      <c r="AT188" s="140" t="s">
        <v>159</v>
      </c>
      <c r="AU188" s="140" t="s">
        <v>84</v>
      </c>
      <c r="AY188" s="15" t="s">
        <v>158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80</v>
      </c>
      <c r="BK188" s="141">
        <f>ROUND(I188*H188,2)</f>
        <v>0</v>
      </c>
      <c r="BL188" s="15" t="s">
        <v>163</v>
      </c>
      <c r="BM188" s="140" t="s">
        <v>879</v>
      </c>
    </row>
    <row r="189" spans="2:65" s="11" customFormat="1">
      <c r="B189" s="142"/>
      <c r="D189" s="143" t="s">
        <v>165</v>
      </c>
      <c r="E189" s="144" t="s">
        <v>1</v>
      </c>
      <c r="F189" s="145" t="s">
        <v>880</v>
      </c>
      <c r="H189" s="146">
        <v>137.54</v>
      </c>
      <c r="I189" s="147"/>
      <c r="L189" s="142"/>
      <c r="M189" s="148"/>
      <c r="T189" s="149"/>
      <c r="AT189" s="144" t="s">
        <v>165</v>
      </c>
      <c r="AU189" s="144" t="s">
        <v>84</v>
      </c>
      <c r="AV189" s="11" t="s">
        <v>84</v>
      </c>
      <c r="AW189" s="11" t="s">
        <v>32</v>
      </c>
      <c r="AX189" s="11" t="s">
        <v>76</v>
      </c>
      <c r="AY189" s="144" t="s">
        <v>158</v>
      </c>
    </row>
    <row r="190" spans="2:65" s="11" customFormat="1">
      <c r="B190" s="142"/>
      <c r="D190" s="143" t="s">
        <v>165</v>
      </c>
      <c r="E190" s="144" t="s">
        <v>1</v>
      </c>
      <c r="F190" s="145" t="s">
        <v>881</v>
      </c>
      <c r="H190" s="146">
        <v>-16.896000000000001</v>
      </c>
      <c r="I190" s="147"/>
      <c r="L190" s="142"/>
      <c r="M190" s="148"/>
      <c r="T190" s="149"/>
      <c r="AT190" s="144" t="s">
        <v>165</v>
      </c>
      <c r="AU190" s="144" t="s">
        <v>84</v>
      </c>
      <c r="AV190" s="11" t="s">
        <v>84</v>
      </c>
      <c r="AW190" s="11" t="s">
        <v>32</v>
      </c>
      <c r="AX190" s="11" t="s">
        <v>76</v>
      </c>
      <c r="AY190" s="144" t="s">
        <v>158</v>
      </c>
    </row>
    <row r="191" spans="2:65" s="11" customFormat="1">
      <c r="B191" s="142"/>
      <c r="D191" s="143" t="s">
        <v>165</v>
      </c>
      <c r="E191" s="144" t="s">
        <v>1</v>
      </c>
      <c r="F191" s="145" t="s">
        <v>882</v>
      </c>
      <c r="H191" s="146">
        <v>-11.88</v>
      </c>
      <c r="I191" s="147"/>
      <c r="L191" s="142"/>
      <c r="M191" s="148"/>
      <c r="T191" s="149"/>
      <c r="AT191" s="144" t="s">
        <v>165</v>
      </c>
      <c r="AU191" s="144" t="s">
        <v>84</v>
      </c>
      <c r="AV191" s="11" t="s">
        <v>84</v>
      </c>
      <c r="AW191" s="11" t="s">
        <v>32</v>
      </c>
      <c r="AX191" s="11" t="s">
        <v>76</v>
      </c>
      <c r="AY191" s="144" t="s">
        <v>158</v>
      </c>
    </row>
    <row r="192" spans="2:65" s="1" customFormat="1" ht="21.75" customHeight="1">
      <c r="B192" s="128"/>
      <c r="C192" s="129" t="s">
        <v>7</v>
      </c>
      <c r="D192" s="129" t="s">
        <v>159</v>
      </c>
      <c r="E192" s="130" t="s">
        <v>384</v>
      </c>
      <c r="F192" s="131" t="s">
        <v>385</v>
      </c>
      <c r="G192" s="132" t="s">
        <v>256</v>
      </c>
      <c r="H192" s="133">
        <v>90.98</v>
      </c>
      <c r="I192" s="134"/>
      <c r="J192" s="135">
        <f>ROUND(I192*H192,2)</f>
        <v>0</v>
      </c>
      <c r="K192" s="131" t="s">
        <v>225</v>
      </c>
      <c r="L192" s="30"/>
      <c r="M192" s="136" t="s">
        <v>1</v>
      </c>
      <c r="N192" s="137" t="s">
        <v>41</v>
      </c>
      <c r="P192" s="138">
        <f>O192*H192</f>
        <v>0</v>
      </c>
      <c r="Q192" s="138">
        <v>4.3800000000000002E-3</v>
      </c>
      <c r="R192" s="138">
        <f>Q192*H192</f>
        <v>0.39849240000000002</v>
      </c>
      <c r="S192" s="138">
        <v>0</v>
      </c>
      <c r="T192" s="139">
        <f>S192*H192</f>
        <v>0</v>
      </c>
      <c r="AR192" s="140" t="s">
        <v>163</v>
      </c>
      <c r="AT192" s="140" t="s">
        <v>159</v>
      </c>
      <c r="AU192" s="140" t="s">
        <v>84</v>
      </c>
      <c r="AY192" s="15" t="s">
        <v>158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5" t="s">
        <v>80</v>
      </c>
      <c r="BK192" s="141">
        <f>ROUND(I192*H192,2)</f>
        <v>0</v>
      </c>
      <c r="BL192" s="15" t="s">
        <v>163</v>
      </c>
      <c r="BM192" s="140" t="s">
        <v>386</v>
      </c>
    </row>
    <row r="193" spans="2:65" s="11" customFormat="1">
      <c r="B193" s="142"/>
      <c r="D193" s="143" t="s">
        <v>165</v>
      </c>
      <c r="E193" s="144" t="s">
        <v>1</v>
      </c>
      <c r="F193" s="145" t="s">
        <v>883</v>
      </c>
      <c r="H193" s="146">
        <v>10.4</v>
      </c>
      <c r="I193" s="147"/>
      <c r="L193" s="142"/>
      <c r="M193" s="148"/>
      <c r="T193" s="149"/>
      <c r="AT193" s="144" t="s">
        <v>165</v>
      </c>
      <c r="AU193" s="144" t="s">
        <v>84</v>
      </c>
      <c r="AV193" s="11" t="s">
        <v>84</v>
      </c>
      <c r="AW193" s="11" t="s">
        <v>32</v>
      </c>
      <c r="AX193" s="11" t="s">
        <v>76</v>
      </c>
      <c r="AY193" s="144" t="s">
        <v>158</v>
      </c>
    </row>
    <row r="194" spans="2:65" s="11" customFormat="1">
      <c r="B194" s="142"/>
      <c r="D194" s="143" t="s">
        <v>165</v>
      </c>
      <c r="E194" s="144" t="s">
        <v>1</v>
      </c>
      <c r="F194" s="145" t="s">
        <v>884</v>
      </c>
      <c r="H194" s="146">
        <v>16.48</v>
      </c>
      <c r="I194" s="147"/>
      <c r="L194" s="142"/>
      <c r="M194" s="148"/>
      <c r="T194" s="149"/>
      <c r="AT194" s="144" t="s">
        <v>165</v>
      </c>
      <c r="AU194" s="144" t="s">
        <v>84</v>
      </c>
      <c r="AV194" s="11" t="s">
        <v>84</v>
      </c>
      <c r="AW194" s="11" t="s">
        <v>32</v>
      </c>
      <c r="AX194" s="11" t="s">
        <v>76</v>
      </c>
      <c r="AY194" s="144" t="s">
        <v>158</v>
      </c>
    </row>
    <row r="195" spans="2:65" s="11" customFormat="1">
      <c r="B195" s="142"/>
      <c r="D195" s="143" t="s">
        <v>165</v>
      </c>
      <c r="E195" s="144" t="s">
        <v>1</v>
      </c>
      <c r="F195" s="145" t="s">
        <v>847</v>
      </c>
      <c r="H195" s="146">
        <v>-1.89</v>
      </c>
      <c r="I195" s="147"/>
      <c r="L195" s="142"/>
      <c r="M195" s="148"/>
      <c r="T195" s="149"/>
      <c r="AT195" s="144" t="s">
        <v>165</v>
      </c>
      <c r="AU195" s="144" t="s">
        <v>84</v>
      </c>
      <c r="AV195" s="11" t="s">
        <v>84</v>
      </c>
      <c r="AW195" s="11" t="s">
        <v>32</v>
      </c>
      <c r="AX195" s="11" t="s">
        <v>76</v>
      </c>
      <c r="AY195" s="144" t="s">
        <v>158</v>
      </c>
    </row>
    <row r="196" spans="2:65" s="11" customFormat="1">
      <c r="B196" s="142"/>
      <c r="D196" s="143" t="s">
        <v>165</v>
      </c>
      <c r="E196" s="144" t="s">
        <v>1</v>
      </c>
      <c r="F196" s="145" t="s">
        <v>885</v>
      </c>
      <c r="H196" s="146">
        <v>14.72</v>
      </c>
      <c r="I196" s="147"/>
      <c r="L196" s="142"/>
      <c r="M196" s="148"/>
      <c r="T196" s="149"/>
      <c r="AT196" s="144" t="s">
        <v>165</v>
      </c>
      <c r="AU196" s="144" t="s">
        <v>84</v>
      </c>
      <c r="AV196" s="11" t="s">
        <v>84</v>
      </c>
      <c r="AW196" s="11" t="s">
        <v>32</v>
      </c>
      <c r="AX196" s="11" t="s">
        <v>76</v>
      </c>
      <c r="AY196" s="144" t="s">
        <v>158</v>
      </c>
    </row>
    <row r="197" spans="2:65" s="11" customFormat="1">
      <c r="B197" s="142"/>
      <c r="D197" s="143" t="s">
        <v>165</v>
      </c>
      <c r="E197" s="144" t="s">
        <v>1</v>
      </c>
      <c r="F197" s="145" t="s">
        <v>847</v>
      </c>
      <c r="H197" s="146">
        <v>-1.89</v>
      </c>
      <c r="I197" s="147"/>
      <c r="L197" s="142"/>
      <c r="M197" s="148"/>
      <c r="T197" s="149"/>
      <c r="AT197" s="144" t="s">
        <v>165</v>
      </c>
      <c r="AU197" s="144" t="s">
        <v>84</v>
      </c>
      <c r="AV197" s="11" t="s">
        <v>84</v>
      </c>
      <c r="AW197" s="11" t="s">
        <v>32</v>
      </c>
      <c r="AX197" s="11" t="s">
        <v>76</v>
      </c>
      <c r="AY197" s="144" t="s">
        <v>158</v>
      </c>
    </row>
    <row r="198" spans="2:65" s="11" customFormat="1">
      <c r="B198" s="142"/>
      <c r="D198" s="143" t="s">
        <v>165</v>
      </c>
      <c r="E198" s="144" t="s">
        <v>1</v>
      </c>
      <c r="F198" s="145" t="s">
        <v>886</v>
      </c>
      <c r="H198" s="146">
        <v>13.44</v>
      </c>
      <c r="I198" s="147"/>
      <c r="L198" s="142"/>
      <c r="M198" s="148"/>
      <c r="T198" s="149"/>
      <c r="AT198" s="144" t="s">
        <v>165</v>
      </c>
      <c r="AU198" s="144" t="s">
        <v>84</v>
      </c>
      <c r="AV198" s="11" t="s">
        <v>84</v>
      </c>
      <c r="AW198" s="11" t="s">
        <v>32</v>
      </c>
      <c r="AX198" s="11" t="s">
        <v>76</v>
      </c>
      <c r="AY198" s="144" t="s">
        <v>158</v>
      </c>
    </row>
    <row r="199" spans="2:65" s="11" customFormat="1">
      <c r="B199" s="142"/>
      <c r="D199" s="143" t="s">
        <v>165</v>
      </c>
      <c r="E199" s="144" t="s">
        <v>1</v>
      </c>
      <c r="F199" s="145" t="s">
        <v>887</v>
      </c>
      <c r="H199" s="146">
        <v>-1.47</v>
      </c>
      <c r="I199" s="147"/>
      <c r="L199" s="142"/>
      <c r="M199" s="148"/>
      <c r="T199" s="149"/>
      <c r="AT199" s="144" t="s">
        <v>165</v>
      </c>
      <c r="AU199" s="144" t="s">
        <v>84</v>
      </c>
      <c r="AV199" s="11" t="s">
        <v>84</v>
      </c>
      <c r="AW199" s="11" t="s">
        <v>32</v>
      </c>
      <c r="AX199" s="11" t="s">
        <v>76</v>
      </c>
      <c r="AY199" s="144" t="s">
        <v>158</v>
      </c>
    </row>
    <row r="200" spans="2:65" s="11" customFormat="1">
      <c r="B200" s="142"/>
      <c r="D200" s="143" t="s">
        <v>165</v>
      </c>
      <c r="E200" s="144" t="s">
        <v>1</v>
      </c>
      <c r="F200" s="145" t="s">
        <v>888</v>
      </c>
      <c r="H200" s="146">
        <v>25.28</v>
      </c>
      <c r="I200" s="147"/>
      <c r="L200" s="142"/>
      <c r="M200" s="148"/>
      <c r="T200" s="149"/>
      <c r="AT200" s="144" t="s">
        <v>165</v>
      </c>
      <c r="AU200" s="144" t="s">
        <v>84</v>
      </c>
      <c r="AV200" s="11" t="s">
        <v>84</v>
      </c>
      <c r="AW200" s="11" t="s">
        <v>32</v>
      </c>
      <c r="AX200" s="11" t="s">
        <v>76</v>
      </c>
      <c r="AY200" s="144" t="s">
        <v>158</v>
      </c>
    </row>
    <row r="201" spans="2:65" s="11" customFormat="1">
      <c r="B201" s="142"/>
      <c r="D201" s="143" t="s">
        <v>165</v>
      </c>
      <c r="E201" s="144" t="s">
        <v>1</v>
      </c>
      <c r="F201" s="145" t="s">
        <v>845</v>
      </c>
      <c r="H201" s="146">
        <v>-2.94</v>
      </c>
      <c r="I201" s="147"/>
      <c r="L201" s="142"/>
      <c r="M201" s="148"/>
      <c r="T201" s="149"/>
      <c r="AT201" s="144" t="s">
        <v>165</v>
      </c>
      <c r="AU201" s="144" t="s">
        <v>84</v>
      </c>
      <c r="AV201" s="11" t="s">
        <v>84</v>
      </c>
      <c r="AW201" s="11" t="s">
        <v>32</v>
      </c>
      <c r="AX201" s="11" t="s">
        <v>76</v>
      </c>
      <c r="AY201" s="144" t="s">
        <v>158</v>
      </c>
    </row>
    <row r="202" spans="2:65" s="11" customFormat="1">
      <c r="B202" s="142"/>
      <c r="D202" s="143" t="s">
        <v>165</v>
      </c>
      <c r="E202" s="144" t="s">
        <v>1</v>
      </c>
      <c r="F202" s="145" t="s">
        <v>889</v>
      </c>
      <c r="H202" s="146">
        <v>20.32</v>
      </c>
      <c r="I202" s="147"/>
      <c r="L202" s="142"/>
      <c r="M202" s="148"/>
      <c r="T202" s="149"/>
      <c r="AT202" s="144" t="s">
        <v>165</v>
      </c>
      <c r="AU202" s="144" t="s">
        <v>84</v>
      </c>
      <c r="AV202" s="11" t="s">
        <v>84</v>
      </c>
      <c r="AW202" s="11" t="s">
        <v>32</v>
      </c>
      <c r="AX202" s="11" t="s">
        <v>76</v>
      </c>
      <c r="AY202" s="144" t="s">
        <v>158</v>
      </c>
    </row>
    <row r="203" spans="2:65" s="11" customFormat="1">
      <c r="B203" s="142"/>
      <c r="D203" s="143" t="s">
        <v>165</v>
      </c>
      <c r="E203" s="144" t="s">
        <v>1</v>
      </c>
      <c r="F203" s="145" t="s">
        <v>887</v>
      </c>
      <c r="H203" s="146">
        <v>-1.47</v>
      </c>
      <c r="I203" s="147"/>
      <c r="L203" s="142"/>
      <c r="M203" s="148"/>
      <c r="T203" s="149"/>
      <c r="AT203" s="144" t="s">
        <v>165</v>
      </c>
      <c r="AU203" s="144" t="s">
        <v>84</v>
      </c>
      <c r="AV203" s="11" t="s">
        <v>84</v>
      </c>
      <c r="AW203" s="11" t="s">
        <v>32</v>
      </c>
      <c r="AX203" s="11" t="s">
        <v>76</v>
      </c>
      <c r="AY203" s="144" t="s">
        <v>158</v>
      </c>
    </row>
    <row r="204" spans="2:65" s="1" customFormat="1" ht="24.2" customHeight="1">
      <c r="B204" s="128"/>
      <c r="C204" s="129" t="s">
        <v>322</v>
      </c>
      <c r="D204" s="129" t="s">
        <v>159</v>
      </c>
      <c r="E204" s="130" t="s">
        <v>890</v>
      </c>
      <c r="F204" s="131" t="s">
        <v>891</v>
      </c>
      <c r="G204" s="132" t="s">
        <v>256</v>
      </c>
      <c r="H204" s="133">
        <v>23.2</v>
      </c>
      <c r="I204" s="134"/>
      <c r="J204" s="135">
        <f>ROUND(I204*H204,2)</f>
        <v>0</v>
      </c>
      <c r="K204" s="131" t="s">
        <v>225</v>
      </c>
      <c r="L204" s="30"/>
      <c r="M204" s="136" t="s">
        <v>1</v>
      </c>
      <c r="N204" s="137" t="s">
        <v>41</v>
      </c>
      <c r="P204" s="138">
        <f>O204*H204</f>
        <v>0</v>
      </c>
      <c r="Q204" s="138">
        <v>1.47E-2</v>
      </c>
      <c r="R204" s="138">
        <f>Q204*H204</f>
        <v>0.34103999999999995</v>
      </c>
      <c r="S204" s="138">
        <v>0</v>
      </c>
      <c r="T204" s="139">
        <f>S204*H204</f>
        <v>0</v>
      </c>
      <c r="AR204" s="140" t="s">
        <v>163</v>
      </c>
      <c r="AT204" s="140" t="s">
        <v>159</v>
      </c>
      <c r="AU204" s="140" t="s">
        <v>84</v>
      </c>
      <c r="AY204" s="15" t="s">
        <v>158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5" t="s">
        <v>80</v>
      </c>
      <c r="BK204" s="141">
        <f>ROUND(I204*H204,2)</f>
        <v>0</v>
      </c>
      <c r="BL204" s="15" t="s">
        <v>163</v>
      </c>
      <c r="BM204" s="140" t="s">
        <v>892</v>
      </c>
    </row>
    <row r="205" spans="2:65" s="11" customFormat="1">
      <c r="B205" s="142"/>
      <c r="D205" s="143" t="s">
        <v>165</v>
      </c>
      <c r="E205" s="144" t="s">
        <v>1</v>
      </c>
      <c r="F205" s="145" t="s">
        <v>885</v>
      </c>
      <c r="H205" s="146">
        <v>14.72</v>
      </c>
      <c r="I205" s="147"/>
      <c r="L205" s="142"/>
      <c r="M205" s="148"/>
      <c r="T205" s="149"/>
      <c r="AT205" s="144" t="s">
        <v>165</v>
      </c>
      <c r="AU205" s="144" t="s">
        <v>84</v>
      </c>
      <c r="AV205" s="11" t="s">
        <v>84</v>
      </c>
      <c r="AW205" s="11" t="s">
        <v>32</v>
      </c>
      <c r="AX205" s="11" t="s">
        <v>76</v>
      </c>
      <c r="AY205" s="144" t="s">
        <v>158</v>
      </c>
    </row>
    <row r="206" spans="2:65" s="11" customFormat="1">
      <c r="B206" s="142"/>
      <c r="D206" s="143" t="s">
        <v>165</v>
      </c>
      <c r="E206" s="144" t="s">
        <v>1</v>
      </c>
      <c r="F206" s="145" t="s">
        <v>893</v>
      </c>
      <c r="H206" s="146">
        <v>8.48</v>
      </c>
      <c r="I206" s="147"/>
      <c r="L206" s="142"/>
      <c r="M206" s="148"/>
      <c r="T206" s="149"/>
      <c r="AT206" s="144" t="s">
        <v>165</v>
      </c>
      <c r="AU206" s="144" t="s">
        <v>84</v>
      </c>
      <c r="AV206" s="11" t="s">
        <v>84</v>
      </c>
      <c r="AW206" s="11" t="s">
        <v>32</v>
      </c>
      <c r="AX206" s="11" t="s">
        <v>76</v>
      </c>
      <c r="AY206" s="144" t="s">
        <v>158</v>
      </c>
    </row>
    <row r="207" spans="2:65" s="1" customFormat="1" ht="24.2" customHeight="1">
      <c r="B207" s="128"/>
      <c r="C207" s="129" t="s">
        <v>327</v>
      </c>
      <c r="D207" s="129" t="s">
        <v>159</v>
      </c>
      <c r="E207" s="130" t="s">
        <v>412</v>
      </c>
      <c r="F207" s="131" t="s">
        <v>413</v>
      </c>
      <c r="G207" s="132" t="s">
        <v>256</v>
      </c>
      <c r="H207" s="133">
        <v>116.413</v>
      </c>
      <c r="I207" s="134"/>
      <c r="J207" s="135">
        <f>ROUND(I207*H207,2)</f>
        <v>0</v>
      </c>
      <c r="K207" s="131" t="s">
        <v>225</v>
      </c>
      <c r="L207" s="30"/>
      <c r="M207" s="136" t="s">
        <v>1</v>
      </c>
      <c r="N207" s="137" t="s">
        <v>41</v>
      </c>
      <c r="P207" s="138">
        <f>O207*H207</f>
        <v>0</v>
      </c>
      <c r="Q207" s="138">
        <v>1.7330000000000002E-2</v>
      </c>
      <c r="R207" s="138">
        <f>Q207*H207</f>
        <v>2.0174372900000002</v>
      </c>
      <c r="S207" s="138">
        <v>0</v>
      </c>
      <c r="T207" s="139">
        <f>S207*H207</f>
        <v>0</v>
      </c>
      <c r="AR207" s="140" t="s">
        <v>163</v>
      </c>
      <c r="AT207" s="140" t="s">
        <v>159</v>
      </c>
      <c r="AU207" s="140" t="s">
        <v>84</v>
      </c>
      <c r="AY207" s="15" t="s">
        <v>158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5" t="s">
        <v>80</v>
      </c>
      <c r="BK207" s="141">
        <f>ROUND(I207*H207,2)</f>
        <v>0</v>
      </c>
      <c r="BL207" s="15" t="s">
        <v>163</v>
      </c>
      <c r="BM207" s="140" t="s">
        <v>414</v>
      </c>
    </row>
    <row r="208" spans="2:65" s="11" customFormat="1" ht="22.5">
      <c r="B208" s="142"/>
      <c r="D208" s="143" t="s">
        <v>165</v>
      </c>
      <c r="E208" s="144" t="s">
        <v>1</v>
      </c>
      <c r="F208" s="145" t="s">
        <v>894</v>
      </c>
      <c r="H208" s="146">
        <v>71.567999999999998</v>
      </c>
      <c r="I208" s="147"/>
      <c r="L208" s="142"/>
      <c r="M208" s="148"/>
      <c r="T208" s="149"/>
      <c r="AT208" s="144" t="s">
        <v>165</v>
      </c>
      <c r="AU208" s="144" t="s">
        <v>84</v>
      </c>
      <c r="AV208" s="11" t="s">
        <v>84</v>
      </c>
      <c r="AW208" s="11" t="s">
        <v>32</v>
      </c>
      <c r="AX208" s="11" t="s">
        <v>76</v>
      </c>
      <c r="AY208" s="144" t="s">
        <v>158</v>
      </c>
    </row>
    <row r="209" spans="2:65" s="11" customFormat="1">
      <c r="B209" s="142"/>
      <c r="D209" s="143" t="s">
        <v>165</v>
      </c>
      <c r="E209" s="144" t="s">
        <v>1</v>
      </c>
      <c r="F209" s="145" t="s">
        <v>895</v>
      </c>
      <c r="H209" s="146">
        <v>-3.75</v>
      </c>
      <c r="I209" s="147"/>
      <c r="L209" s="142"/>
      <c r="M209" s="148"/>
      <c r="T209" s="149"/>
      <c r="AT209" s="144" t="s">
        <v>165</v>
      </c>
      <c r="AU209" s="144" t="s">
        <v>84</v>
      </c>
      <c r="AV209" s="11" t="s">
        <v>84</v>
      </c>
      <c r="AW209" s="11" t="s">
        <v>32</v>
      </c>
      <c r="AX209" s="11" t="s">
        <v>76</v>
      </c>
      <c r="AY209" s="144" t="s">
        <v>158</v>
      </c>
    </row>
    <row r="210" spans="2:65" s="11" customFormat="1">
      <c r="B210" s="142"/>
      <c r="D210" s="143" t="s">
        <v>165</v>
      </c>
      <c r="E210" s="144" t="s">
        <v>1</v>
      </c>
      <c r="F210" s="145" t="s">
        <v>896</v>
      </c>
      <c r="H210" s="146">
        <v>-4.1399999999999997</v>
      </c>
      <c r="I210" s="147"/>
      <c r="L210" s="142"/>
      <c r="M210" s="148"/>
      <c r="T210" s="149"/>
      <c r="AT210" s="144" t="s">
        <v>165</v>
      </c>
      <c r="AU210" s="144" t="s">
        <v>84</v>
      </c>
      <c r="AV210" s="11" t="s">
        <v>84</v>
      </c>
      <c r="AW210" s="11" t="s">
        <v>32</v>
      </c>
      <c r="AX210" s="11" t="s">
        <v>76</v>
      </c>
      <c r="AY210" s="144" t="s">
        <v>158</v>
      </c>
    </row>
    <row r="211" spans="2:65" s="11" customFormat="1">
      <c r="B211" s="142"/>
      <c r="D211" s="143" t="s">
        <v>165</v>
      </c>
      <c r="E211" s="144" t="s">
        <v>1</v>
      </c>
      <c r="F211" s="145" t="s">
        <v>897</v>
      </c>
      <c r="H211" s="146">
        <v>6.5750000000000002</v>
      </c>
      <c r="I211" s="147"/>
      <c r="L211" s="142"/>
      <c r="M211" s="148"/>
      <c r="T211" s="149"/>
      <c r="AT211" s="144" t="s">
        <v>165</v>
      </c>
      <c r="AU211" s="144" t="s">
        <v>84</v>
      </c>
      <c r="AV211" s="11" t="s">
        <v>84</v>
      </c>
      <c r="AW211" s="11" t="s">
        <v>32</v>
      </c>
      <c r="AX211" s="11" t="s">
        <v>76</v>
      </c>
      <c r="AY211" s="144" t="s">
        <v>158</v>
      </c>
    </row>
    <row r="212" spans="2:65" s="11" customFormat="1">
      <c r="B212" s="142"/>
      <c r="D212" s="143" t="s">
        <v>165</v>
      </c>
      <c r="E212" s="144" t="s">
        <v>1</v>
      </c>
      <c r="F212" s="145" t="s">
        <v>898</v>
      </c>
      <c r="H212" s="146">
        <v>5.44</v>
      </c>
      <c r="I212" s="147"/>
      <c r="L212" s="142"/>
      <c r="M212" s="148"/>
      <c r="T212" s="149"/>
      <c r="AT212" s="144" t="s">
        <v>165</v>
      </c>
      <c r="AU212" s="144" t="s">
        <v>84</v>
      </c>
      <c r="AV212" s="11" t="s">
        <v>84</v>
      </c>
      <c r="AW212" s="11" t="s">
        <v>32</v>
      </c>
      <c r="AX212" s="11" t="s">
        <v>76</v>
      </c>
      <c r="AY212" s="144" t="s">
        <v>158</v>
      </c>
    </row>
    <row r="213" spans="2:65" s="11" customFormat="1">
      <c r="B213" s="142"/>
      <c r="D213" s="143" t="s">
        <v>165</v>
      </c>
      <c r="E213" s="144" t="s">
        <v>1</v>
      </c>
      <c r="F213" s="145" t="s">
        <v>899</v>
      </c>
      <c r="H213" s="146">
        <v>1.76</v>
      </c>
      <c r="I213" s="147"/>
      <c r="L213" s="142"/>
      <c r="M213" s="148"/>
      <c r="T213" s="149"/>
      <c r="AT213" s="144" t="s">
        <v>165</v>
      </c>
      <c r="AU213" s="144" t="s">
        <v>84</v>
      </c>
      <c r="AV213" s="11" t="s">
        <v>84</v>
      </c>
      <c r="AW213" s="11" t="s">
        <v>32</v>
      </c>
      <c r="AX213" s="11" t="s">
        <v>76</v>
      </c>
      <c r="AY213" s="144" t="s">
        <v>158</v>
      </c>
    </row>
    <row r="214" spans="2:65" s="11" customFormat="1">
      <c r="B214" s="142"/>
      <c r="D214" s="143" t="s">
        <v>165</v>
      </c>
      <c r="E214" s="144" t="s">
        <v>1</v>
      </c>
      <c r="F214" s="145" t="s">
        <v>900</v>
      </c>
      <c r="H214" s="146">
        <v>44</v>
      </c>
      <c r="I214" s="147"/>
      <c r="L214" s="142"/>
      <c r="M214" s="148"/>
      <c r="T214" s="149"/>
      <c r="AT214" s="144" t="s">
        <v>165</v>
      </c>
      <c r="AU214" s="144" t="s">
        <v>84</v>
      </c>
      <c r="AV214" s="11" t="s">
        <v>84</v>
      </c>
      <c r="AW214" s="11" t="s">
        <v>32</v>
      </c>
      <c r="AX214" s="11" t="s">
        <v>76</v>
      </c>
      <c r="AY214" s="144" t="s">
        <v>158</v>
      </c>
    </row>
    <row r="215" spans="2:65" s="11" customFormat="1">
      <c r="B215" s="142"/>
      <c r="D215" s="143" t="s">
        <v>165</v>
      </c>
      <c r="E215" s="144" t="s">
        <v>1</v>
      </c>
      <c r="F215" s="145" t="s">
        <v>901</v>
      </c>
      <c r="H215" s="146">
        <v>-2.73</v>
      </c>
      <c r="I215" s="147"/>
      <c r="L215" s="142"/>
      <c r="M215" s="148"/>
      <c r="T215" s="149"/>
      <c r="AT215" s="144" t="s">
        <v>165</v>
      </c>
      <c r="AU215" s="144" t="s">
        <v>84</v>
      </c>
      <c r="AV215" s="11" t="s">
        <v>84</v>
      </c>
      <c r="AW215" s="11" t="s">
        <v>32</v>
      </c>
      <c r="AX215" s="11" t="s">
        <v>76</v>
      </c>
      <c r="AY215" s="144" t="s">
        <v>158</v>
      </c>
    </row>
    <row r="216" spans="2:65" s="11" customFormat="1">
      <c r="B216" s="142"/>
      <c r="D216" s="143" t="s">
        <v>165</v>
      </c>
      <c r="E216" s="144" t="s">
        <v>1</v>
      </c>
      <c r="F216" s="145" t="s">
        <v>902</v>
      </c>
      <c r="H216" s="146">
        <v>-2.31</v>
      </c>
      <c r="I216" s="147"/>
      <c r="L216" s="142"/>
      <c r="M216" s="148"/>
      <c r="T216" s="149"/>
      <c r="AT216" s="144" t="s">
        <v>165</v>
      </c>
      <c r="AU216" s="144" t="s">
        <v>84</v>
      </c>
      <c r="AV216" s="11" t="s">
        <v>84</v>
      </c>
      <c r="AW216" s="11" t="s">
        <v>32</v>
      </c>
      <c r="AX216" s="11" t="s">
        <v>76</v>
      </c>
      <c r="AY216" s="144" t="s">
        <v>158</v>
      </c>
    </row>
    <row r="217" spans="2:65" s="1" customFormat="1" ht="21.75" customHeight="1">
      <c r="B217" s="128"/>
      <c r="C217" s="129" t="s">
        <v>331</v>
      </c>
      <c r="D217" s="129" t="s">
        <v>159</v>
      </c>
      <c r="E217" s="130" t="s">
        <v>417</v>
      </c>
      <c r="F217" s="131" t="s">
        <v>418</v>
      </c>
      <c r="G217" s="132" t="s">
        <v>256</v>
      </c>
      <c r="H217" s="133">
        <v>59.3</v>
      </c>
      <c r="I217" s="134"/>
      <c r="J217" s="135">
        <f>ROUND(I217*H217,2)</f>
        <v>0</v>
      </c>
      <c r="K217" s="131" t="s">
        <v>225</v>
      </c>
      <c r="L217" s="30"/>
      <c r="M217" s="136" t="s">
        <v>1</v>
      </c>
      <c r="N217" s="137" t="s">
        <v>41</v>
      </c>
      <c r="P217" s="138">
        <f>O217*H217</f>
        <v>0</v>
      </c>
      <c r="Q217" s="138">
        <v>3.0000000000000001E-3</v>
      </c>
      <c r="R217" s="138">
        <f>Q217*H217</f>
        <v>0.1779</v>
      </c>
      <c r="S217" s="138">
        <v>0</v>
      </c>
      <c r="T217" s="139">
        <f>S217*H217</f>
        <v>0</v>
      </c>
      <c r="AR217" s="140" t="s">
        <v>163</v>
      </c>
      <c r="AT217" s="140" t="s">
        <v>159</v>
      </c>
      <c r="AU217" s="140" t="s">
        <v>84</v>
      </c>
      <c r="AY217" s="15" t="s">
        <v>158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80</v>
      </c>
      <c r="BK217" s="141">
        <f>ROUND(I217*H217,2)</f>
        <v>0</v>
      </c>
      <c r="BL217" s="15" t="s">
        <v>163</v>
      </c>
      <c r="BM217" s="140" t="s">
        <v>419</v>
      </c>
    </row>
    <row r="218" spans="2:65" s="11" customFormat="1">
      <c r="B218" s="142"/>
      <c r="D218" s="143" t="s">
        <v>165</v>
      </c>
      <c r="E218" s="144" t="s">
        <v>1</v>
      </c>
      <c r="F218" s="145" t="s">
        <v>883</v>
      </c>
      <c r="H218" s="146">
        <v>10.4</v>
      </c>
      <c r="I218" s="147"/>
      <c r="L218" s="142"/>
      <c r="M218" s="148"/>
      <c r="T218" s="149"/>
      <c r="AT218" s="144" t="s">
        <v>165</v>
      </c>
      <c r="AU218" s="144" t="s">
        <v>84</v>
      </c>
      <c r="AV218" s="11" t="s">
        <v>84</v>
      </c>
      <c r="AW218" s="11" t="s">
        <v>32</v>
      </c>
      <c r="AX218" s="11" t="s">
        <v>76</v>
      </c>
      <c r="AY218" s="144" t="s">
        <v>158</v>
      </c>
    </row>
    <row r="219" spans="2:65" s="11" customFormat="1">
      <c r="B219" s="142"/>
      <c r="D219" s="143" t="s">
        <v>165</v>
      </c>
      <c r="E219" s="144" t="s">
        <v>1</v>
      </c>
      <c r="F219" s="145" t="s">
        <v>884</v>
      </c>
      <c r="H219" s="146">
        <v>16.48</v>
      </c>
      <c r="I219" s="147"/>
      <c r="L219" s="142"/>
      <c r="M219" s="148"/>
      <c r="T219" s="149"/>
      <c r="AT219" s="144" t="s">
        <v>165</v>
      </c>
      <c r="AU219" s="144" t="s">
        <v>84</v>
      </c>
      <c r="AV219" s="11" t="s">
        <v>84</v>
      </c>
      <c r="AW219" s="11" t="s">
        <v>32</v>
      </c>
      <c r="AX219" s="11" t="s">
        <v>76</v>
      </c>
      <c r="AY219" s="144" t="s">
        <v>158</v>
      </c>
    </row>
    <row r="220" spans="2:65" s="11" customFormat="1">
      <c r="B220" s="142"/>
      <c r="D220" s="143" t="s">
        <v>165</v>
      </c>
      <c r="E220" s="144" t="s">
        <v>1</v>
      </c>
      <c r="F220" s="145" t="s">
        <v>847</v>
      </c>
      <c r="H220" s="146">
        <v>-1.89</v>
      </c>
      <c r="I220" s="147"/>
      <c r="L220" s="142"/>
      <c r="M220" s="148"/>
      <c r="T220" s="149"/>
      <c r="AT220" s="144" t="s">
        <v>165</v>
      </c>
      <c r="AU220" s="144" t="s">
        <v>84</v>
      </c>
      <c r="AV220" s="11" t="s">
        <v>84</v>
      </c>
      <c r="AW220" s="11" t="s">
        <v>32</v>
      </c>
      <c r="AX220" s="11" t="s">
        <v>76</v>
      </c>
      <c r="AY220" s="144" t="s">
        <v>158</v>
      </c>
    </row>
    <row r="221" spans="2:65" s="11" customFormat="1">
      <c r="B221" s="142"/>
      <c r="D221" s="143" t="s">
        <v>165</v>
      </c>
      <c r="E221" s="144" t="s">
        <v>1</v>
      </c>
      <c r="F221" s="145" t="s">
        <v>886</v>
      </c>
      <c r="H221" s="146">
        <v>13.44</v>
      </c>
      <c r="I221" s="147"/>
      <c r="L221" s="142"/>
      <c r="M221" s="148"/>
      <c r="T221" s="149"/>
      <c r="AT221" s="144" t="s">
        <v>165</v>
      </c>
      <c r="AU221" s="144" t="s">
        <v>84</v>
      </c>
      <c r="AV221" s="11" t="s">
        <v>84</v>
      </c>
      <c r="AW221" s="11" t="s">
        <v>32</v>
      </c>
      <c r="AX221" s="11" t="s">
        <v>76</v>
      </c>
      <c r="AY221" s="144" t="s">
        <v>158</v>
      </c>
    </row>
    <row r="222" spans="2:65" s="11" customFormat="1">
      <c r="B222" s="142"/>
      <c r="D222" s="143" t="s">
        <v>165</v>
      </c>
      <c r="E222" s="144" t="s">
        <v>1</v>
      </c>
      <c r="F222" s="145" t="s">
        <v>887</v>
      </c>
      <c r="H222" s="146">
        <v>-1.47</v>
      </c>
      <c r="I222" s="147"/>
      <c r="L222" s="142"/>
      <c r="M222" s="148"/>
      <c r="T222" s="149"/>
      <c r="AT222" s="144" t="s">
        <v>165</v>
      </c>
      <c r="AU222" s="144" t="s">
        <v>84</v>
      </c>
      <c r="AV222" s="11" t="s">
        <v>84</v>
      </c>
      <c r="AW222" s="11" t="s">
        <v>32</v>
      </c>
      <c r="AX222" s="11" t="s">
        <v>76</v>
      </c>
      <c r="AY222" s="144" t="s">
        <v>158</v>
      </c>
    </row>
    <row r="223" spans="2:65" s="11" customFormat="1">
      <c r="B223" s="142"/>
      <c r="D223" s="143" t="s">
        <v>165</v>
      </c>
      <c r="E223" s="144" t="s">
        <v>1</v>
      </c>
      <c r="F223" s="145" t="s">
        <v>888</v>
      </c>
      <c r="H223" s="146">
        <v>25.28</v>
      </c>
      <c r="I223" s="147"/>
      <c r="L223" s="142"/>
      <c r="M223" s="148"/>
      <c r="T223" s="149"/>
      <c r="AT223" s="144" t="s">
        <v>165</v>
      </c>
      <c r="AU223" s="144" t="s">
        <v>84</v>
      </c>
      <c r="AV223" s="11" t="s">
        <v>84</v>
      </c>
      <c r="AW223" s="11" t="s">
        <v>32</v>
      </c>
      <c r="AX223" s="11" t="s">
        <v>76</v>
      </c>
      <c r="AY223" s="144" t="s">
        <v>158</v>
      </c>
    </row>
    <row r="224" spans="2:65" s="11" customFormat="1">
      <c r="B224" s="142"/>
      <c r="D224" s="143" t="s">
        <v>165</v>
      </c>
      <c r="E224" s="144" t="s">
        <v>1</v>
      </c>
      <c r="F224" s="145" t="s">
        <v>845</v>
      </c>
      <c r="H224" s="146">
        <v>-2.94</v>
      </c>
      <c r="I224" s="147"/>
      <c r="L224" s="142"/>
      <c r="M224" s="148"/>
      <c r="T224" s="149"/>
      <c r="AT224" s="144" t="s">
        <v>165</v>
      </c>
      <c r="AU224" s="144" t="s">
        <v>84</v>
      </c>
      <c r="AV224" s="11" t="s">
        <v>84</v>
      </c>
      <c r="AW224" s="11" t="s">
        <v>32</v>
      </c>
      <c r="AX224" s="11" t="s">
        <v>76</v>
      </c>
      <c r="AY224" s="144" t="s">
        <v>158</v>
      </c>
    </row>
    <row r="225" spans="2:65" s="1" customFormat="1" ht="24.2" customHeight="1">
      <c r="B225" s="128"/>
      <c r="C225" s="129" t="s">
        <v>336</v>
      </c>
      <c r="D225" s="129" t="s">
        <v>159</v>
      </c>
      <c r="E225" s="130" t="s">
        <v>433</v>
      </c>
      <c r="F225" s="131" t="s">
        <v>434</v>
      </c>
      <c r="G225" s="132" t="s">
        <v>256</v>
      </c>
      <c r="H225" s="133">
        <v>3.4950000000000001</v>
      </c>
      <c r="I225" s="134"/>
      <c r="J225" s="135">
        <f>ROUND(I225*H225,2)</f>
        <v>0</v>
      </c>
      <c r="K225" s="131" t="s">
        <v>225</v>
      </c>
      <c r="L225" s="30"/>
      <c r="M225" s="136" t="s">
        <v>1</v>
      </c>
      <c r="N225" s="137" t="s">
        <v>41</v>
      </c>
      <c r="P225" s="138">
        <f>O225*H225</f>
        <v>0</v>
      </c>
      <c r="Q225" s="138">
        <v>3.6000000000000002E-4</v>
      </c>
      <c r="R225" s="138">
        <f>Q225*H225</f>
        <v>1.2582000000000001E-3</v>
      </c>
      <c r="S225" s="138">
        <v>0</v>
      </c>
      <c r="T225" s="139">
        <f>S225*H225</f>
        <v>0</v>
      </c>
      <c r="AR225" s="140" t="s">
        <v>163</v>
      </c>
      <c r="AT225" s="140" t="s">
        <v>159</v>
      </c>
      <c r="AU225" s="140" t="s">
        <v>84</v>
      </c>
      <c r="AY225" s="15" t="s">
        <v>158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5" t="s">
        <v>80</v>
      </c>
      <c r="BK225" s="141">
        <f>ROUND(I225*H225,2)</f>
        <v>0</v>
      </c>
      <c r="BL225" s="15" t="s">
        <v>163</v>
      </c>
      <c r="BM225" s="140" t="s">
        <v>435</v>
      </c>
    </row>
    <row r="226" spans="2:65" s="11" customFormat="1">
      <c r="B226" s="142"/>
      <c r="D226" s="143" t="s">
        <v>165</v>
      </c>
      <c r="E226" s="144" t="s">
        <v>1</v>
      </c>
      <c r="F226" s="145" t="s">
        <v>903</v>
      </c>
      <c r="H226" s="146">
        <v>1.075</v>
      </c>
      <c r="I226" s="147"/>
      <c r="L226" s="142"/>
      <c r="M226" s="148"/>
      <c r="T226" s="149"/>
      <c r="AT226" s="144" t="s">
        <v>165</v>
      </c>
      <c r="AU226" s="144" t="s">
        <v>84</v>
      </c>
      <c r="AV226" s="11" t="s">
        <v>84</v>
      </c>
      <c r="AW226" s="11" t="s">
        <v>32</v>
      </c>
      <c r="AX226" s="11" t="s">
        <v>76</v>
      </c>
      <c r="AY226" s="144" t="s">
        <v>158</v>
      </c>
    </row>
    <row r="227" spans="2:65" s="11" customFormat="1">
      <c r="B227" s="142"/>
      <c r="D227" s="143" t="s">
        <v>165</v>
      </c>
      <c r="E227" s="144" t="s">
        <v>1</v>
      </c>
      <c r="F227" s="145" t="s">
        <v>904</v>
      </c>
      <c r="H227" s="146">
        <v>2.42</v>
      </c>
      <c r="I227" s="147"/>
      <c r="L227" s="142"/>
      <c r="M227" s="148"/>
      <c r="T227" s="149"/>
      <c r="AT227" s="144" t="s">
        <v>165</v>
      </c>
      <c r="AU227" s="144" t="s">
        <v>84</v>
      </c>
      <c r="AV227" s="11" t="s">
        <v>84</v>
      </c>
      <c r="AW227" s="11" t="s">
        <v>32</v>
      </c>
      <c r="AX227" s="11" t="s">
        <v>76</v>
      </c>
      <c r="AY227" s="144" t="s">
        <v>158</v>
      </c>
    </row>
    <row r="228" spans="2:65" s="1" customFormat="1" ht="24.2" customHeight="1">
      <c r="B228" s="128"/>
      <c r="C228" s="129" t="s">
        <v>342</v>
      </c>
      <c r="D228" s="129" t="s">
        <v>159</v>
      </c>
      <c r="E228" s="130" t="s">
        <v>905</v>
      </c>
      <c r="F228" s="131" t="s">
        <v>906</v>
      </c>
      <c r="G228" s="132" t="s">
        <v>256</v>
      </c>
      <c r="H228" s="133">
        <v>57.05</v>
      </c>
      <c r="I228" s="134"/>
      <c r="J228" s="135">
        <f>ROUND(I228*H228,2)</f>
        <v>0</v>
      </c>
      <c r="K228" s="131" t="s">
        <v>225</v>
      </c>
      <c r="L228" s="30"/>
      <c r="M228" s="136" t="s">
        <v>1</v>
      </c>
      <c r="N228" s="137" t="s">
        <v>41</v>
      </c>
      <c r="P228" s="138">
        <f>O228*H228</f>
        <v>0</v>
      </c>
      <c r="Q228" s="138">
        <v>1.848E-2</v>
      </c>
      <c r="R228" s="138">
        <f>Q228*H228</f>
        <v>1.054284</v>
      </c>
      <c r="S228" s="138">
        <v>0</v>
      </c>
      <c r="T228" s="139">
        <f>S228*H228</f>
        <v>0</v>
      </c>
      <c r="AR228" s="140" t="s">
        <v>163</v>
      </c>
      <c r="AT228" s="140" t="s">
        <v>159</v>
      </c>
      <c r="AU228" s="140" t="s">
        <v>84</v>
      </c>
      <c r="AY228" s="15" t="s">
        <v>158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5" t="s">
        <v>80</v>
      </c>
      <c r="BK228" s="141">
        <f>ROUND(I228*H228,2)</f>
        <v>0</v>
      </c>
      <c r="BL228" s="15" t="s">
        <v>163</v>
      </c>
      <c r="BM228" s="140" t="s">
        <v>907</v>
      </c>
    </row>
    <row r="229" spans="2:65" s="11" customFormat="1">
      <c r="B229" s="142"/>
      <c r="D229" s="143" t="s">
        <v>165</v>
      </c>
      <c r="E229" s="144" t="s">
        <v>1</v>
      </c>
      <c r="F229" s="145" t="s">
        <v>908</v>
      </c>
      <c r="H229" s="146">
        <v>57.05</v>
      </c>
      <c r="I229" s="147"/>
      <c r="L229" s="142"/>
      <c r="M229" s="148"/>
      <c r="T229" s="149"/>
      <c r="AT229" s="144" t="s">
        <v>165</v>
      </c>
      <c r="AU229" s="144" t="s">
        <v>84</v>
      </c>
      <c r="AV229" s="11" t="s">
        <v>84</v>
      </c>
      <c r="AW229" s="11" t="s">
        <v>32</v>
      </c>
      <c r="AX229" s="11" t="s">
        <v>80</v>
      </c>
      <c r="AY229" s="144" t="s">
        <v>158</v>
      </c>
    </row>
    <row r="230" spans="2:65" s="1" customFormat="1" ht="24.2" customHeight="1">
      <c r="B230" s="128"/>
      <c r="C230" s="129" t="s">
        <v>349</v>
      </c>
      <c r="D230" s="129" t="s">
        <v>159</v>
      </c>
      <c r="E230" s="130" t="s">
        <v>909</v>
      </c>
      <c r="F230" s="131" t="s">
        <v>910</v>
      </c>
      <c r="G230" s="132" t="s">
        <v>256</v>
      </c>
      <c r="H230" s="133">
        <v>80.459999999999994</v>
      </c>
      <c r="I230" s="134"/>
      <c r="J230" s="135">
        <f>ROUND(I230*H230,2)</f>
        <v>0</v>
      </c>
      <c r="K230" s="131" t="s">
        <v>225</v>
      </c>
      <c r="L230" s="30"/>
      <c r="M230" s="136" t="s">
        <v>1</v>
      </c>
      <c r="N230" s="137" t="s">
        <v>41</v>
      </c>
      <c r="P230" s="138">
        <f>O230*H230</f>
        <v>0</v>
      </c>
      <c r="Q230" s="138">
        <v>0</v>
      </c>
      <c r="R230" s="138">
        <f>Q230*H230</f>
        <v>0</v>
      </c>
      <c r="S230" s="138">
        <v>1.0000000000000001E-5</v>
      </c>
      <c r="T230" s="139">
        <f>S230*H230</f>
        <v>8.0460000000000004E-4</v>
      </c>
      <c r="AR230" s="140" t="s">
        <v>294</v>
      </c>
      <c r="AT230" s="140" t="s">
        <v>159</v>
      </c>
      <c r="AU230" s="140" t="s">
        <v>84</v>
      </c>
      <c r="AY230" s="15" t="s">
        <v>158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5" t="s">
        <v>80</v>
      </c>
      <c r="BK230" s="141">
        <f>ROUND(I230*H230,2)</f>
        <v>0</v>
      </c>
      <c r="BL230" s="15" t="s">
        <v>294</v>
      </c>
      <c r="BM230" s="140" t="s">
        <v>911</v>
      </c>
    </row>
    <row r="231" spans="2:65" s="11" customFormat="1">
      <c r="B231" s="142"/>
      <c r="D231" s="143" t="s">
        <v>165</v>
      </c>
      <c r="E231" s="144" t="s">
        <v>1</v>
      </c>
      <c r="F231" s="145" t="s">
        <v>912</v>
      </c>
      <c r="H231" s="146">
        <v>54.6</v>
      </c>
      <c r="I231" s="147"/>
      <c r="L231" s="142"/>
      <c r="M231" s="148"/>
      <c r="T231" s="149"/>
      <c r="AT231" s="144" t="s">
        <v>165</v>
      </c>
      <c r="AU231" s="144" t="s">
        <v>84</v>
      </c>
      <c r="AV231" s="11" t="s">
        <v>84</v>
      </c>
      <c r="AW231" s="11" t="s">
        <v>32</v>
      </c>
      <c r="AX231" s="11" t="s">
        <v>76</v>
      </c>
      <c r="AY231" s="144" t="s">
        <v>158</v>
      </c>
    </row>
    <row r="232" spans="2:65" s="11" customFormat="1">
      <c r="B232" s="142"/>
      <c r="D232" s="143" t="s">
        <v>165</v>
      </c>
      <c r="E232" s="144" t="s">
        <v>1</v>
      </c>
      <c r="F232" s="145" t="s">
        <v>913</v>
      </c>
      <c r="H232" s="146">
        <v>14.4</v>
      </c>
      <c r="I232" s="147"/>
      <c r="L232" s="142"/>
      <c r="M232" s="148"/>
      <c r="T232" s="149"/>
      <c r="AT232" s="144" t="s">
        <v>165</v>
      </c>
      <c r="AU232" s="144" t="s">
        <v>84</v>
      </c>
      <c r="AV232" s="11" t="s">
        <v>84</v>
      </c>
      <c r="AW232" s="11" t="s">
        <v>32</v>
      </c>
      <c r="AX232" s="11" t="s">
        <v>76</v>
      </c>
      <c r="AY232" s="144" t="s">
        <v>158</v>
      </c>
    </row>
    <row r="233" spans="2:65" s="11" customFormat="1">
      <c r="B233" s="142"/>
      <c r="D233" s="143" t="s">
        <v>165</v>
      </c>
      <c r="E233" s="144" t="s">
        <v>1</v>
      </c>
      <c r="F233" s="145" t="s">
        <v>914</v>
      </c>
      <c r="H233" s="146">
        <v>3.75</v>
      </c>
      <c r="I233" s="147"/>
      <c r="L233" s="142"/>
      <c r="M233" s="148"/>
      <c r="T233" s="149"/>
      <c r="AT233" s="144" t="s">
        <v>165</v>
      </c>
      <c r="AU233" s="144" t="s">
        <v>84</v>
      </c>
      <c r="AV233" s="11" t="s">
        <v>84</v>
      </c>
      <c r="AW233" s="11" t="s">
        <v>32</v>
      </c>
      <c r="AX233" s="11" t="s">
        <v>76</v>
      </c>
      <c r="AY233" s="144" t="s">
        <v>158</v>
      </c>
    </row>
    <row r="234" spans="2:65" s="11" customFormat="1">
      <c r="B234" s="142"/>
      <c r="D234" s="143" t="s">
        <v>165</v>
      </c>
      <c r="E234" s="144" t="s">
        <v>1</v>
      </c>
      <c r="F234" s="145" t="s">
        <v>915</v>
      </c>
      <c r="H234" s="146">
        <v>4.1399999999999997</v>
      </c>
      <c r="I234" s="147"/>
      <c r="L234" s="142"/>
      <c r="M234" s="148"/>
      <c r="T234" s="149"/>
      <c r="AT234" s="144" t="s">
        <v>165</v>
      </c>
      <c r="AU234" s="144" t="s">
        <v>84</v>
      </c>
      <c r="AV234" s="11" t="s">
        <v>84</v>
      </c>
      <c r="AW234" s="11" t="s">
        <v>32</v>
      </c>
      <c r="AX234" s="11" t="s">
        <v>76</v>
      </c>
      <c r="AY234" s="144" t="s">
        <v>158</v>
      </c>
    </row>
    <row r="235" spans="2:65" s="11" customFormat="1">
      <c r="B235" s="142"/>
      <c r="D235" s="143" t="s">
        <v>165</v>
      </c>
      <c r="E235" s="144" t="s">
        <v>1</v>
      </c>
      <c r="F235" s="145" t="s">
        <v>916</v>
      </c>
      <c r="H235" s="146">
        <v>1.26</v>
      </c>
      <c r="I235" s="147"/>
      <c r="L235" s="142"/>
      <c r="M235" s="148"/>
      <c r="T235" s="149"/>
      <c r="AT235" s="144" t="s">
        <v>165</v>
      </c>
      <c r="AU235" s="144" t="s">
        <v>84</v>
      </c>
      <c r="AV235" s="11" t="s">
        <v>84</v>
      </c>
      <c r="AW235" s="11" t="s">
        <v>32</v>
      </c>
      <c r="AX235" s="11" t="s">
        <v>76</v>
      </c>
      <c r="AY235" s="144" t="s">
        <v>158</v>
      </c>
    </row>
    <row r="236" spans="2:65" s="11" customFormat="1">
      <c r="B236" s="142"/>
      <c r="D236" s="143" t="s">
        <v>165</v>
      </c>
      <c r="E236" s="144" t="s">
        <v>1</v>
      </c>
      <c r="F236" s="145" t="s">
        <v>917</v>
      </c>
      <c r="H236" s="146">
        <v>2.31</v>
      </c>
      <c r="I236" s="147"/>
      <c r="L236" s="142"/>
      <c r="M236" s="148"/>
      <c r="T236" s="149"/>
      <c r="AT236" s="144" t="s">
        <v>165</v>
      </c>
      <c r="AU236" s="144" t="s">
        <v>84</v>
      </c>
      <c r="AV236" s="11" t="s">
        <v>84</v>
      </c>
      <c r="AW236" s="11" t="s">
        <v>32</v>
      </c>
      <c r="AX236" s="11" t="s">
        <v>76</v>
      </c>
      <c r="AY236" s="144" t="s">
        <v>158</v>
      </c>
    </row>
    <row r="237" spans="2:65" s="1" customFormat="1" ht="24.2" customHeight="1">
      <c r="B237" s="128"/>
      <c r="C237" s="129" t="s">
        <v>355</v>
      </c>
      <c r="D237" s="129" t="s">
        <v>159</v>
      </c>
      <c r="E237" s="130" t="s">
        <v>918</v>
      </c>
      <c r="F237" s="131" t="s">
        <v>919</v>
      </c>
      <c r="G237" s="132" t="s">
        <v>256</v>
      </c>
      <c r="H237" s="133">
        <v>130.19999999999999</v>
      </c>
      <c r="I237" s="134"/>
      <c r="J237" s="135">
        <f>ROUND(I237*H237,2)</f>
        <v>0</v>
      </c>
      <c r="K237" s="131" t="s">
        <v>225</v>
      </c>
      <c r="L237" s="30"/>
      <c r="M237" s="136" t="s">
        <v>1</v>
      </c>
      <c r="N237" s="137" t="s">
        <v>41</v>
      </c>
      <c r="P237" s="138">
        <f>O237*H237</f>
        <v>0</v>
      </c>
      <c r="Q237" s="138">
        <v>8.9760000000000006E-2</v>
      </c>
      <c r="R237" s="138">
        <f>Q237*H237</f>
        <v>11.686752</v>
      </c>
      <c r="S237" s="138">
        <v>0</v>
      </c>
      <c r="T237" s="139">
        <f>S237*H237</f>
        <v>0</v>
      </c>
      <c r="AR237" s="140" t="s">
        <v>163</v>
      </c>
      <c r="AT237" s="140" t="s">
        <v>159</v>
      </c>
      <c r="AU237" s="140" t="s">
        <v>84</v>
      </c>
      <c r="AY237" s="15" t="s">
        <v>158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5" t="s">
        <v>80</v>
      </c>
      <c r="BK237" s="141">
        <f>ROUND(I237*H237,2)</f>
        <v>0</v>
      </c>
      <c r="BL237" s="15" t="s">
        <v>163</v>
      </c>
      <c r="BM237" s="140" t="s">
        <v>920</v>
      </c>
    </row>
    <row r="238" spans="2:65" s="11" customFormat="1">
      <c r="B238" s="142"/>
      <c r="D238" s="143" t="s">
        <v>165</v>
      </c>
      <c r="E238" s="144" t="s">
        <v>1</v>
      </c>
      <c r="F238" s="145" t="s">
        <v>921</v>
      </c>
      <c r="H238" s="146">
        <v>130.19999999999999</v>
      </c>
      <c r="I238" s="147"/>
      <c r="L238" s="142"/>
      <c r="M238" s="148"/>
      <c r="T238" s="149"/>
      <c r="AT238" s="144" t="s">
        <v>165</v>
      </c>
      <c r="AU238" s="144" t="s">
        <v>84</v>
      </c>
      <c r="AV238" s="11" t="s">
        <v>84</v>
      </c>
      <c r="AW238" s="11" t="s">
        <v>32</v>
      </c>
      <c r="AX238" s="11" t="s">
        <v>80</v>
      </c>
      <c r="AY238" s="144" t="s">
        <v>158</v>
      </c>
    </row>
    <row r="239" spans="2:65" s="10" customFormat="1" ht="22.9" customHeight="1">
      <c r="B239" s="118"/>
      <c r="D239" s="119" t="s">
        <v>75</v>
      </c>
      <c r="E239" s="164" t="s">
        <v>192</v>
      </c>
      <c r="F239" s="164" t="s">
        <v>441</v>
      </c>
      <c r="I239" s="121"/>
      <c r="J239" s="165">
        <f>BK239</f>
        <v>0</v>
      </c>
      <c r="L239" s="118"/>
      <c r="M239" s="123"/>
      <c r="P239" s="124">
        <f>SUM(P240:P296)</f>
        <v>0</v>
      </c>
      <c r="R239" s="124">
        <f>SUM(R240:R296)</f>
        <v>0.5653551</v>
      </c>
      <c r="T239" s="125">
        <f>SUM(T240:T296)</f>
        <v>242.270276</v>
      </c>
      <c r="AR239" s="119" t="s">
        <v>80</v>
      </c>
      <c r="AT239" s="126" t="s">
        <v>75</v>
      </c>
      <c r="AU239" s="126" t="s">
        <v>80</v>
      </c>
      <c r="AY239" s="119" t="s">
        <v>158</v>
      </c>
      <c r="BK239" s="127">
        <f>SUM(BK240:BK296)</f>
        <v>0</v>
      </c>
    </row>
    <row r="240" spans="2:65" s="1" customFormat="1" ht="33" customHeight="1">
      <c r="B240" s="128"/>
      <c r="C240" s="129" t="s">
        <v>360</v>
      </c>
      <c r="D240" s="129" t="s">
        <v>159</v>
      </c>
      <c r="E240" s="130" t="s">
        <v>443</v>
      </c>
      <c r="F240" s="131" t="s">
        <v>444</v>
      </c>
      <c r="G240" s="132" t="s">
        <v>256</v>
      </c>
      <c r="H240" s="133">
        <v>137.53</v>
      </c>
      <c r="I240" s="134"/>
      <c r="J240" s="135">
        <f>ROUND(I240*H240,2)</f>
        <v>0</v>
      </c>
      <c r="K240" s="131" t="s">
        <v>225</v>
      </c>
      <c r="L240" s="30"/>
      <c r="M240" s="136" t="s">
        <v>1</v>
      </c>
      <c r="N240" s="137" t="s">
        <v>41</v>
      </c>
      <c r="P240" s="138">
        <f>O240*H240</f>
        <v>0</v>
      </c>
      <c r="Q240" s="138">
        <v>1.2999999999999999E-4</v>
      </c>
      <c r="R240" s="138">
        <f>Q240*H240</f>
        <v>1.78789E-2</v>
      </c>
      <c r="S240" s="138">
        <v>0</v>
      </c>
      <c r="T240" s="139">
        <f>S240*H240</f>
        <v>0</v>
      </c>
      <c r="AR240" s="140" t="s">
        <v>163</v>
      </c>
      <c r="AT240" s="140" t="s">
        <v>159</v>
      </c>
      <c r="AU240" s="140" t="s">
        <v>84</v>
      </c>
      <c r="AY240" s="15" t="s">
        <v>158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5" t="s">
        <v>80</v>
      </c>
      <c r="BK240" s="141">
        <f>ROUND(I240*H240,2)</f>
        <v>0</v>
      </c>
      <c r="BL240" s="15" t="s">
        <v>163</v>
      </c>
      <c r="BM240" s="140" t="s">
        <v>445</v>
      </c>
    </row>
    <row r="241" spans="2:65" s="11" customFormat="1">
      <c r="B241" s="142"/>
      <c r="D241" s="143" t="s">
        <v>165</v>
      </c>
      <c r="E241" s="144" t="s">
        <v>1</v>
      </c>
      <c r="F241" s="145" t="s">
        <v>922</v>
      </c>
      <c r="H241" s="146">
        <v>137.53</v>
      </c>
      <c r="I241" s="147"/>
      <c r="L241" s="142"/>
      <c r="M241" s="148"/>
      <c r="T241" s="149"/>
      <c r="AT241" s="144" t="s">
        <v>165</v>
      </c>
      <c r="AU241" s="144" t="s">
        <v>84</v>
      </c>
      <c r="AV241" s="11" t="s">
        <v>84</v>
      </c>
      <c r="AW241" s="11" t="s">
        <v>32</v>
      </c>
      <c r="AX241" s="11" t="s">
        <v>80</v>
      </c>
      <c r="AY241" s="144" t="s">
        <v>158</v>
      </c>
    </row>
    <row r="242" spans="2:65" s="1" customFormat="1" ht="24.2" customHeight="1">
      <c r="B242" s="128"/>
      <c r="C242" s="129" t="s">
        <v>112</v>
      </c>
      <c r="D242" s="129" t="s">
        <v>159</v>
      </c>
      <c r="E242" s="130" t="s">
        <v>447</v>
      </c>
      <c r="F242" s="131" t="s">
        <v>448</v>
      </c>
      <c r="G242" s="132" t="s">
        <v>256</v>
      </c>
      <c r="H242" s="133">
        <v>137.53</v>
      </c>
      <c r="I242" s="134"/>
      <c r="J242" s="135">
        <f>ROUND(I242*H242,2)</f>
        <v>0</v>
      </c>
      <c r="K242" s="131" t="s">
        <v>225</v>
      </c>
      <c r="L242" s="30"/>
      <c r="M242" s="136" t="s">
        <v>1</v>
      </c>
      <c r="N242" s="137" t="s">
        <v>41</v>
      </c>
      <c r="P242" s="138">
        <f>O242*H242</f>
        <v>0</v>
      </c>
      <c r="Q242" s="138">
        <v>4.0000000000000003E-5</v>
      </c>
      <c r="R242" s="138">
        <f>Q242*H242</f>
        <v>5.5012000000000004E-3</v>
      </c>
      <c r="S242" s="138">
        <v>0</v>
      </c>
      <c r="T242" s="139">
        <f>S242*H242</f>
        <v>0</v>
      </c>
      <c r="AR242" s="140" t="s">
        <v>163</v>
      </c>
      <c r="AT242" s="140" t="s">
        <v>159</v>
      </c>
      <c r="AU242" s="140" t="s">
        <v>84</v>
      </c>
      <c r="AY242" s="15" t="s">
        <v>158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5" t="s">
        <v>80</v>
      </c>
      <c r="BK242" s="141">
        <f>ROUND(I242*H242,2)</f>
        <v>0</v>
      </c>
      <c r="BL242" s="15" t="s">
        <v>163</v>
      </c>
      <c r="BM242" s="140" t="s">
        <v>449</v>
      </c>
    </row>
    <row r="243" spans="2:65" s="1" customFormat="1" ht="24.2" customHeight="1">
      <c r="B243" s="128"/>
      <c r="C243" s="129" t="s">
        <v>371</v>
      </c>
      <c r="D243" s="129" t="s">
        <v>159</v>
      </c>
      <c r="E243" s="130" t="s">
        <v>457</v>
      </c>
      <c r="F243" s="131" t="s">
        <v>458</v>
      </c>
      <c r="G243" s="132" t="s">
        <v>256</v>
      </c>
      <c r="H243" s="133">
        <v>50.718000000000004</v>
      </c>
      <c r="I243" s="134"/>
      <c r="J243" s="135">
        <f>ROUND(I243*H243,2)</f>
        <v>0</v>
      </c>
      <c r="K243" s="131" t="s">
        <v>225</v>
      </c>
      <c r="L243" s="30"/>
      <c r="M243" s="136" t="s">
        <v>1</v>
      </c>
      <c r="N243" s="137" t="s">
        <v>41</v>
      </c>
      <c r="P243" s="138">
        <f>O243*H243</f>
        <v>0</v>
      </c>
      <c r="Q243" s="138">
        <v>0</v>
      </c>
      <c r="R243" s="138">
        <f>Q243*H243</f>
        <v>0</v>
      </c>
      <c r="S243" s="138">
        <v>0.26100000000000001</v>
      </c>
      <c r="T243" s="139">
        <f>S243*H243</f>
        <v>13.237398000000001</v>
      </c>
      <c r="AR243" s="140" t="s">
        <v>163</v>
      </c>
      <c r="AT243" s="140" t="s">
        <v>159</v>
      </c>
      <c r="AU243" s="140" t="s">
        <v>84</v>
      </c>
      <c r="AY243" s="15" t="s">
        <v>158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5" t="s">
        <v>80</v>
      </c>
      <c r="BK243" s="141">
        <f>ROUND(I243*H243,2)</f>
        <v>0</v>
      </c>
      <c r="BL243" s="15" t="s">
        <v>163</v>
      </c>
      <c r="BM243" s="140" t="s">
        <v>459</v>
      </c>
    </row>
    <row r="244" spans="2:65" s="11" customFormat="1">
      <c r="B244" s="142"/>
      <c r="D244" s="143" t="s">
        <v>165</v>
      </c>
      <c r="E244" s="144" t="s">
        <v>1</v>
      </c>
      <c r="F244" s="145" t="s">
        <v>923</v>
      </c>
      <c r="H244" s="146">
        <v>39.14</v>
      </c>
      <c r="I244" s="147"/>
      <c r="L244" s="142"/>
      <c r="M244" s="148"/>
      <c r="T244" s="149"/>
      <c r="AT244" s="144" t="s">
        <v>165</v>
      </c>
      <c r="AU244" s="144" t="s">
        <v>84</v>
      </c>
      <c r="AV244" s="11" t="s">
        <v>84</v>
      </c>
      <c r="AW244" s="11" t="s">
        <v>32</v>
      </c>
      <c r="AX244" s="11" t="s">
        <v>76</v>
      </c>
      <c r="AY244" s="144" t="s">
        <v>158</v>
      </c>
    </row>
    <row r="245" spans="2:65" s="11" customFormat="1">
      <c r="B245" s="142"/>
      <c r="D245" s="143" t="s">
        <v>165</v>
      </c>
      <c r="E245" s="144" t="s">
        <v>1</v>
      </c>
      <c r="F245" s="145" t="s">
        <v>924</v>
      </c>
      <c r="H245" s="146">
        <v>7.7779999999999996</v>
      </c>
      <c r="I245" s="147"/>
      <c r="L245" s="142"/>
      <c r="M245" s="148"/>
      <c r="T245" s="149"/>
      <c r="AT245" s="144" t="s">
        <v>165</v>
      </c>
      <c r="AU245" s="144" t="s">
        <v>84</v>
      </c>
      <c r="AV245" s="11" t="s">
        <v>84</v>
      </c>
      <c r="AW245" s="11" t="s">
        <v>32</v>
      </c>
      <c r="AX245" s="11" t="s">
        <v>76</v>
      </c>
      <c r="AY245" s="144" t="s">
        <v>158</v>
      </c>
    </row>
    <row r="246" spans="2:65" s="11" customFormat="1">
      <c r="B246" s="142"/>
      <c r="D246" s="143" t="s">
        <v>165</v>
      </c>
      <c r="E246" s="144" t="s">
        <v>1</v>
      </c>
      <c r="F246" s="145" t="s">
        <v>925</v>
      </c>
      <c r="H246" s="146">
        <v>3.8</v>
      </c>
      <c r="I246" s="147"/>
      <c r="L246" s="142"/>
      <c r="M246" s="148"/>
      <c r="T246" s="149"/>
      <c r="AT246" s="144" t="s">
        <v>165</v>
      </c>
      <c r="AU246" s="144" t="s">
        <v>84</v>
      </c>
      <c r="AV246" s="11" t="s">
        <v>84</v>
      </c>
      <c r="AW246" s="11" t="s">
        <v>32</v>
      </c>
      <c r="AX246" s="11" t="s">
        <v>76</v>
      </c>
      <c r="AY246" s="144" t="s">
        <v>158</v>
      </c>
    </row>
    <row r="247" spans="2:65" s="1" customFormat="1" ht="24.2" customHeight="1">
      <c r="B247" s="128"/>
      <c r="C247" s="129" t="s">
        <v>377</v>
      </c>
      <c r="D247" s="129" t="s">
        <v>159</v>
      </c>
      <c r="E247" s="130" t="s">
        <v>462</v>
      </c>
      <c r="F247" s="131" t="s">
        <v>463</v>
      </c>
      <c r="G247" s="132" t="s">
        <v>224</v>
      </c>
      <c r="H247" s="133">
        <v>2.1150000000000002</v>
      </c>
      <c r="I247" s="134"/>
      <c r="J247" s="135">
        <f>ROUND(I247*H247,2)</f>
        <v>0</v>
      </c>
      <c r="K247" s="131" t="s">
        <v>225</v>
      </c>
      <c r="L247" s="30"/>
      <c r="M247" s="136" t="s">
        <v>1</v>
      </c>
      <c r="N247" s="137" t="s">
        <v>41</v>
      </c>
      <c r="P247" s="138">
        <f>O247*H247</f>
        <v>0</v>
      </c>
      <c r="Q247" s="138">
        <v>0</v>
      </c>
      <c r="R247" s="138">
        <f>Q247*H247</f>
        <v>0</v>
      </c>
      <c r="S247" s="138">
        <v>1.8</v>
      </c>
      <c r="T247" s="139">
        <f>S247*H247</f>
        <v>3.8070000000000004</v>
      </c>
      <c r="AR247" s="140" t="s">
        <v>163</v>
      </c>
      <c r="AT247" s="140" t="s">
        <v>159</v>
      </c>
      <c r="AU247" s="140" t="s">
        <v>84</v>
      </c>
      <c r="AY247" s="15" t="s">
        <v>158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5" t="s">
        <v>80</v>
      </c>
      <c r="BK247" s="141">
        <f>ROUND(I247*H247,2)</f>
        <v>0</v>
      </c>
      <c r="BL247" s="15" t="s">
        <v>163</v>
      </c>
      <c r="BM247" s="140" t="s">
        <v>464</v>
      </c>
    </row>
    <row r="248" spans="2:65" s="11" customFormat="1">
      <c r="B248" s="142"/>
      <c r="D248" s="143" t="s">
        <v>165</v>
      </c>
      <c r="E248" s="144" t="s">
        <v>1</v>
      </c>
      <c r="F248" s="145" t="s">
        <v>926</v>
      </c>
      <c r="H248" s="146">
        <v>2.1150000000000002</v>
      </c>
      <c r="I248" s="147"/>
      <c r="L248" s="142"/>
      <c r="M248" s="148"/>
      <c r="T248" s="149"/>
      <c r="AT248" s="144" t="s">
        <v>165</v>
      </c>
      <c r="AU248" s="144" t="s">
        <v>84</v>
      </c>
      <c r="AV248" s="11" t="s">
        <v>84</v>
      </c>
      <c r="AW248" s="11" t="s">
        <v>32</v>
      </c>
      <c r="AX248" s="11" t="s">
        <v>80</v>
      </c>
      <c r="AY248" s="144" t="s">
        <v>158</v>
      </c>
    </row>
    <row r="249" spans="2:65" s="1" customFormat="1" ht="21.75" customHeight="1">
      <c r="B249" s="128"/>
      <c r="C249" s="129" t="s">
        <v>383</v>
      </c>
      <c r="D249" s="129" t="s">
        <v>159</v>
      </c>
      <c r="E249" s="130" t="s">
        <v>927</v>
      </c>
      <c r="F249" s="131" t="s">
        <v>928</v>
      </c>
      <c r="G249" s="132" t="s">
        <v>256</v>
      </c>
      <c r="H249" s="133">
        <v>188.09</v>
      </c>
      <c r="I249" s="134"/>
      <c r="J249" s="135">
        <f>ROUND(I249*H249,2)</f>
        <v>0</v>
      </c>
      <c r="K249" s="131" t="s">
        <v>225</v>
      </c>
      <c r="L249" s="30"/>
      <c r="M249" s="136" t="s">
        <v>1</v>
      </c>
      <c r="N249" s="137" t="s">
        <v>41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163</v>
      </c>
      <c r="AT249" s="140" t="s">
        <v>159</v>
      </c>
      <c r="AU249" s="140" t="s">
        <v>84</v>
      </c>
      <c r="AY249" s="15" t="s">
        <v>158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5" t="s">
        <v>80</v>
      </c>
      <c r="BK249" s="141">
        <f>ROUND(I249*H249,2)</f>
        <v>0</v>
      </c>
      <c r="BL249" s="15" t="s">
        <v>163</v>
      </c>
      <c r="BM249" s="140" t="s">
        <v>929</v>
      </c>
    </row>
    <row r="250" spans="2:65" s="1" customFormat="1" ht="24.2" customHeight="1">
      <c r="B250" s="128"/>
      <c r="C250" s="129" t="s">
        <v>411</v>
      </c>
      <c r="D250" s="129" t="s">
        <v>159</v>
      </c>
      <c r="E250" s="130" t="s">
        <v>930</v>
      </c>
      <c r="F250" s="131" t="s">
        <v>931</v>
      </c>
      <c r="G250" s="132" t="s">
        <v>256</v>
      </c>
      <c r="H250" s="133">
        <v>137.53</v>
      </c>
      <c r="I250" s="134"/>
      <c r="J250" s="135">
        <f>ROUND(I250*H250,2)</f>
        <v>0</v>
      </c>
      <c r="K250" s="131" t="s">
        <v>225</v>
      </c>
      <c r="L250" s="30"/>
      <c r="M250" s="136" t="s">
        <v>1</v>
      </c>
      <c r="N250" s="137" t="s">
        <v>41</v>
      </c>
      <c r="P250" s="138">
        <f>O250*H250</f>
        <v>0</v>
      </c>
      <c r="Q250" s="138">
        <v>0</v>
      </c>
      <c r="R250" s="138">
        <f>Q250*H250</f>
        <v>0</v>
      </c>
      <c r="S250" s="138">
        <v>3.5000000000000003E-2</v>
      </c>
      <c r="T250" s="139">
        <f>S250*H250</f>
        <v>4.8135500000000002</v>
      </c>
      <c r="AR250" s="140" t="s">
        <v>163</v>
      </c>
      <c r="AT250" s="140" t="s">
        <v>159</v>
      </c>
      <c r="AU250" s="140" t="s">
        <v>84</v>
      </c>
      <c r="AY250" s="15" t="s">
        <v>158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5" t="s">
        <v>80</v>
      </c>
      <c r="BK250" s="141">
        <f>ROUND(I250*H250,2)</f>
        <v>0</v>
      </c>
      <c r="BL250" s="15" t="s">
        <v>163</v>
      </c>
      <c r="BM250" s="140" t="s">
        <v>932</v>
      </c>
    </row>
    <row r="251" spans="2:65" s="11" customFormat="1">
      <c r="B251" s="142"/>
      <c r="D251" s="143" t="s">
        <v>165</v>
      </c>
      <c r="E251" s="144" t="s">
        <v>1</v>
      </c>
      <c r="F251" s="145" t="s">
        <v>922</v>
      </c>
      <c r="H251" s="146">
        <v>137.53</v>
      </c>
      <c r="I251" s="147"/>
      <c r="L251" s="142"/>
      <c r="M251" s="148"/>
      <c r="T251" s="149"/>
      <c r="AT251" s="144" t="s">
        <v>165</v>
      </c>
      <c r="AU251" s="144" t="s">
        <v>84</v>
      </c>
      <c r="AV251" s="11" t="s">
        <v>84</v>
      </c>
      <c r="AW251" s="11" t="s">
        <v>32</v>
      </c>
      <c r="AX251" s="11" t="s">
        <v>80</v>
      </c>
      <c r="AY251" s="144" t="s">
        <v>158</v>
      </c>
    </row>
    <row r="252" spans="2:65" s="1" customFormat="1" ht="24.2" customHeight="1">
      <c r="B252" s="128"/>
      <c r="C252" s="129" t="s">
        <v>416</v>
      </c>
      <c r="D252" s="129" t="s">
        <v>159</v>
      </c>
      <c r="E252" s="130" t="s">
        <v>473</v>
      </c>
      <c r="F252" s="131" t="s">
        <v>474</v>
      </c>
      <c r="G252" s="132" t="s">
        <v>256</v>
      </c>
      <c r="H252" s="133">
        <v>8.0559999999999992</v>
      </c>
      <c r="I252" s="134"/>
      <c r="J252" s="135">
        <f>ROUND(I252*H252,2)</f>
        <v>0</v>
      </c>
      <c r="K252" s="131" t="s">
        <v>225</v>
      </c>
      <c r="L252" s="30"/>
      <c r="M252" s="136" t="s">
        <v>1</v>
      </c>
      <c r="N252" s="137" t="s">
        <v>41</v>
      </c>
      <c r="P252" s="138">
        <f>O252*H252</f>
        <v>0</v>
      </c>
      <c r="Q252" s="138">
        <v>0</v>
      </c>
      <c r="R252" s="138">
        <f>Q252*H252</f>
        <v>0</v>
      </c>
      <c r="S252" s="138">
        <v>5.5E-2</v>
      </c>
      <c r="T252" s="139">
        <f>S252*H252</f>
        <v>0.44307999999999997</v>
      </c>
      <c r="AR252" s="140" t="s">
        <v>163</v>
      </c>
      <c r="AT252" s="140" t="s">
        <v>159</v>
      </c>
      <c r="AU252" s="140" t="s">
        <v>84</v>
      </c>
      <c r="AY252" s="15" t="s">
        <v>158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5" t="s">
        <v>80</v>
      </c>
      <c r="BK252" s="141">
        <f>ROUND(I252*H252,2)</f>
        <v>0</v>
      </c>
      <c r="BL252" s="15" t="s">
        <v>163</v>
      </c>
      <c r="BM252" s="140" t="s">
        <v>475</v>
      </c>
    </row>
    <row r="253" spans="2:65" s="11" customFormat="1">
      <c r="B253" s="142"/>
      <c r="D253" s="143" t="s">
        <v>165</v>
      </c>
      <c r="E253" s="144" t="s">
        <v>1</v>
      </c>
      <c r="F253" s="145" t="s">
        <v>933</v>
      </c>
      <c r="H253" s="146">
        <v>8.0559999999999992</v>
      </c>
      <c r="I253" s="147"/>
      <c r="L253" s="142"/>
      <c r="M253" s="148"/>
      <c r="T253" s="149"/>
      <c r="AT253" s="144" t="s">
        <v>165</v>
      </c>
      <c r="AU253" s="144" t="s">
        <v>84</v>
      </c>
      <c r="AV253" s="11" t="s">
        <v>84</v>
      </c>
      <c r="AW253" s="11" t="s">
        <v>32</v>
      </c>
      <c r="AX253" s="11" t="s">
        <v>80</v>
      </c>
      <c r="AY253" s="144" t="s">
        <v>158</v>
      </c>
    </row>
    <row r="254" spans="2:65" s="1" customFormat="1" ht="24.2" customHeight="1">
      <c r="B254" s="128"/>
      <c r="C254" s="129" t="s">
        <v>420</v>
      </c>
      <c r="D254" s="129" t="s">
        <v>159</v>
      </c>
      <c r="E254" s="130" t="s">
        <v>934</v>
      </c>
      <c r="F254" s="131" t="s">
        <v>935</v>
      </c>
      <c r="G254" s="132" t="s">
        <v>256</v>
      </c>
      <c r="H254" s="133">
        <v>2.25</v>
      </c>
      <c r="I254" s="134"/>
      <c r="J254" s="135">
        <f>ROUND(I254*H254,2)</f>
        <v>0</v>
      </c>
      <c r="K254" s="131" t="s">
        <v>225</v>
      </c>
      <c r="L254" s="30"/>
      <c r="M254" s="136" t="s">
        <v>1</v>
      </c>
      <c r="N254" s="137" t="s">
        <v>41</v>
      </c>
      <c r="P254" s="138">
        <f>O254*H254</f>
        <v>0</v>
      </c>
      <c r="Q254" s="138">
        <v>0</v>
      </c>
      <c r="R254" s="138">
        <f>Q254*H254</f>
        <v>0</v>
      </c>
      <c r="S254" s="138">
        <v>4.8000000000000001E-2</v>
      </c>
      <c r="T254" s="139">
        <f>S254*H254</f>
        <v>0.108</v>
      </c>
      <c r="AR254" s="140" t="s">
        <v>163</v>
      </c>
      <c r="AT254" s="140" t="s">
        <v>159</v>
      </c>
      <c r="AU254" s="140" t="s">
        <v>84</v>
      </c>
      <c r="AY254" s="15" t="s">
        <v>158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5" t="s">
        <v>80</v>
      </c>
      <c r="BK254" s="141">
        <f>ROUND(I254*H254,2)</f>
        <v>0</v>
      </c>
      <c r="BL254" s="15" t="s">
        <v>163</v>
      </c>
      <c r="BM254" s="140" t="s">
        <v>936</v>
      </c>
    </row>
    <row r="255" spans="2:65" s="11" customFormat="1">
      <c r="B255" s="142"/>
      <c r="D255" s="143" t="s">
        <v>165</v>
      </c>
      <c r="E255" s="144" t="s">
        <v>1</v>
      </c>
      <c r="F255" s="145" t="s">
        <v>937</v>
      </c>
      <c r="H255" s="146">
        <v>2.25</v>
      </c>
      <c r="I255" s="147"/>
      <c r="L255" s="142"/>
      <c r="M255" s="148"/>
      <c r="T255" s="149"/>
      <c r="AT255" s="144" t="s">
        <v>165</v>
      </c>
      <c r="AU255" s="144" t="s">
        <v>84</v>
      </c>
      <c r="AV255" s="11" t="s">
        <v>84</v>
      </c>
      <c r="AW255" s="11" t="s">
        <v>32</v>
      </c>
      <c r="AX255" s="11" t="s">
        <v>80</v>
      </c>
      <c r="AY255" s="144" t="s">
        <v>158</v>
      </c>
    </row>
    <row r="256" spans="2:65" s="1" customFormat="1" ht="24.2" customHeight="1">
      <c r="B256" s="128"/>
      <c r="C256" s="129" t="s">
        <v>424</v>
      </c>
      <c r="D256" s="129" t="s">
        <v>159</v>
      </c>
      <c r="E256" s="130" t="s">
        <v>938</v>
      </c>
      <c r="F256" s="131" t="s">
        <v>939</v>
      </c>
      <c r="G256" s="132" t="s">
        <v>256</v>
      </c>
      <c r="H256" s="133">
        <v>3</v>
      </c>
      <c r="I256" s="134"/>
      <c r="J256" s="135">
        <f>ROUND(I256*H256,2)</f>
        <v>0</v>
      </c>
      <c r="K256" s="131" t="s">
        <v>225</v>
      </c>
      <c r="L256" s="30"/>
      <c r="M256" s="136" t="s">
        <v>1</v>
      </c>
      <c r="N256" s="137" t="s">
        <v>41</v>
      </c>
      <c r="P256" s="138">
        <f>O256*H256</f>
        <v>0</v>
      </c>
      <c r="Q256" s="138">
        <v>0</v>
      </c>
      <c r="R256" s="138">
        <f>Q256*H256</f>
        <v>0</v>
      </c>
      <c r="S256" s="138">
        <v>3.7999999999999999E-2</v>
      </c>
      <c r="T256" s="139">
        <f>S256*H256</f>
        <v>0.11399999999999999</v>
      </c>
      <c r="AR256" s="140" t="s">
        <v>163</v>
      </c>
      <c r="AT256" s="140" t="s">
        <v>159</v>
      </c>
      <c r="AU256" s="140" t="s">
        <v>84</v>
      </c>
      <c r="AY256" s="15" t="s">
        <v>158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5" t="s">
        <v>80</v>
      </c>
      <c r="BK256" s="141">
        <f>ROUND(I256*H256,2)</f>
        <v>0</v>
      </c>
      <c r="BL256" s="15" t="s">
        <v>163</v>
      </c>
      <c r="BM256" s="140" t="s">
        <v>940</v>
      </c>
    </row>
    <row r="257" spans="2:65" s="11" customFormat="1">
      <c r="B257" s="142"/>
      <c r="D257" s="143" t="s">
        <v>165</v>
      </c>
      <c r="E257" s="144" t="s">
        <v>1</v>
      </c>
      <c r="F257" s="145" t="s">
        <v>941</v>
      </c>
      <c r="H257" s="146">
        <v>3</v>
      </c>
      <c r="I257" s="147"/>
      <c r="L257" s="142"/>
      <c r="M257" s="148"/>
      <c r="T257" s="149"/>
      <c r="AT257" s="144" t="s">
        <v>165</v>
      </c>
      <c r="AU257" s="144" t="s">
        <v>84</v>
      </c>
      <c r="AV257" s="11" t="s">
        <v>84</v>
      </c>
      <c r="AW257" s="11" t="s">
        <v>32</v>
      </c>
      <c r="AX257" s="11" t="s">
        <v>80</v>
      </c>
      <c r="AY257" s="144" t="s">
        <v>158</v>
      </c>
    </row>
    <row r="258" spans="2:65" s="1" customFormat="1" ht="24.2" customHeight="1">
      <c r="B258" s="128"/>
      <c r="C258" s="129" t="s">
        <v>428</v>
      </c>
      <c r="D258" s="129" t="s">
        <v>159</v>
      </c>
      <c r="E258" s="130" t="s">
        <v>942</v>
      </c>
      <c r="F258" s="131" t="s">
        <v>943</v>
      </c>
      <c r="G258" s="132" t="s">
        <v>256</v>
      </c>
      <c r="H258" s="133">
        <v>7.05</v>
      </c>
      <c r="I258" s="134"/>
      <c r="J258" s="135">
        <f>ROUND(I258*H258,2)</f>
        <v>0</v>
      </c>
      <c r="K258" s="131" t="s">
        <v>225</v>
      </c>
      <c r="L258" s="30"/>
      <c r="M258" s="136" t="s">
        <v>1</v>
      </c>
      <c r="N258" s="137" t="s">
        <v>41</v>
      </c>
      <c r="P258" s="138">
        <f>O258*H258</f>
        <v>0</v>
      </c>
      <c r="Q258" s="138">
        <v>0</v>
      </c>
      <c r="R258" s="138">
        <f>Q258*H258</f>
        <v>0</v>
      </c>
      <c r="S258" s="138">
        <v>5.2999999999999999E-2</v>
      </c>
      <c r="T258" s="139">
        <f>S258*H258</f>
        <v>0.37364999999999998</v>
      </c>
      <c r="AR258" s="140" t="s">
        <v>163</v>
      </c>
      <c r="AT258" s="140" t="s">
        <v>159</v>
      </c>
      <c r="AU258" s="140" t="s">
        <v>84</v>
      </c>
      <c r="AY258" s="15" t="s">
        <v>158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5" t="s">
        <v>80</v>
      </c>
      <c r="BK258" s="141">
        <f>ROUND(I258*H258,2)</f>
        <v>0</v>
      </c>
      <c r="BL258" s="15" t="s">
        <v>163</v>
      </c>
      <c r="BM258" s="140" t="s">
        <v>944</v>
      </c>
    </row>
    <row r="259" spans="2:65" s="11" customFormat="1">
      <c r="B259" s="142"/>
      <c r="D259" s="143" t="s">
        <v>165</v>
      </c>
      <c r="E259" s="144" t="s">
        <v>1</v>
      </c>
      <c r="F259" s="145" t="s">
        <v>945</v>
      </c>
      <c r="H259" s="146">
        <v>7.05</v>
      </c>
      <c r="I259" s="147"/>
      <c r="L259" s="142"/>
      <c r="M259" s="148"/>
      <c r="T259" s="149"/>
      <c r="AT259" s="144" t="s">
        <v>165</v>
      </c>
      <c r="AU259" s="144" t="s">
        <v>84</v>
      </c>
      <c r="AV259" s="11" t="s">
        <v>84</v>
      </c>
      <c r="AW259" s="11" t="s">
        <v>32</v>
      </c>
      <c r="AX259" s="11" t="s">
        <v>80</v>
      </c>
      <c r="AY259" s="144" t="s">
        <v>158</v>
      </c>
    </row>
    <row r="260" spans="2:65" s="1" customFormat="1" ht="24.2" customHeight="1">
      <c r="B260" s="128"/>
      <c r="C260" s="129" t="s">
        <v>432</v>
      </c>
      <c r="D260" s="129" t="s">
        <v>159</v>
      </c>
      <c r="E260" s="130" t="s">
        <v>946</v>
      </c>
      <c r="F260" s="131" t="s">
        <v>947</v>
      </c>
      <c r="G260" s="132" t="s">
        <v>256</v>
      </c>
      <c r="H260" s="133">
        <v>18.899999999999999</v>
      </c>
      <c r="I260" s="134"/>
      <c r="J260" s="135">
        <f>ROUND(I260*H260,2)</f>
        <v>0</v>
      </c>
      <c r="K260" s="131" t="s">
        <v>225</v>
      </c>
      <c r="L260" s="30"/>
      <c r="M260" s="136" t="s">
        <v>1</v>
      </c>
      <c r="N260" s="137" t="s">
        <v>41</v>
      </c>
      <c r="P260" s="138">
        <f>O260*H260</f>
        <v>0</v>
      </c>
      <c r="Q260" s="138">
        <v>0</v>
      </c>
      <c r="R260" s="138">
        <f>Q260*H260</f>
        <v>0</v>
      </c>
      <c r="S260" s="138">
        <v>0.05</v>
      </c>
      <c r="T260" s="139">
        <f>S260*H260</f>
        <v>0.94499999999999995</v>
      </c>
      <c r="AR260" s="140" t="s">
        <v>163</v>
      </c>
      <c r="AT260" s="140" t="s">
        <v>159</v>
      </c>
      <c r="AU260" s="140" t="s">
        <v>84</v>
      </c>
      <c r="AY260" s="15" t="s">
        <v>158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5" t="s">
        <v>80</v>
      </c>
      <c r="BK260" s="141">
        <f>ROUND(I260*H260,2)</f>
        <v>0</v>
      </c>
      <c r="BL260" s="15" t="s">
        <v>163</v>
      </c>
      <c r="BM260" s="140" t="s">
        <v>948</v>
      </c>
    </row>
    <row r="261" spans="2:65" s="11" customFormat="1">
      <c r="B261" s="142"/>
      <c r="D261" s="143" t="s">
        <v>165</v>
      </c>
      <c r="E261" s="144" t="s">
        <v>1</v>
      </c>
      <c r="F261" s="145" t="s">
        <v>949</v>
      </c>
      <c r="H261" s="146">
        <v>18.899999999999999</v>
      </c>
      <c r="I261" s="147"/>
      <c r="L261" s="142"/>
      <c r="M261" s="148"/>
      <c r="T261" s="149"/>
      <c r="AT261" s="144" t="s">
        <v>165</v>
      </c>
      <c r="AU261" s="144" t="s">
        <v>84</v>
      </c>
      <c r="AV261" s="11" t="s">
        <v>84</v>
      </c>
      <c r="AW261" s="11" t="s">
        <v>32</v>
      </c>
      <c r="AX261" s="11" t="s">
        <v>76</v>
      </c>
      <c r="AY261" s="144" t="s">
        <v>158</v>
      </c>
    </row>
    <row r="262" spans="2:65" s="1" customFormat="1" ht="21.75" customHeight="1">
      <c r="B262" s="128"/>
      <c r="C262" s="129" t="s">
        <v>115</v>
      </c>
      <c r="D262" s="129" t="s">
        <v>159</v>
      </c>
      <c r="E262" s="130" t="s">
        <v>483</v>
      </c>
      <c r="F262" s="131" t="s">
        <v>484</v>
      </c>
      <c r="G262" s="132" t="s">
        <v>256</v>
      </c>
      <c r="H262" s="133">
        <v>8.8000000000000007</v>
      </c>
      <c r="I262" s="134"/>
      <c r="J262" s="135">
        <f>ROUND(I262*H262,2)</f>
        <v>0</v>
      </c>
      <c r="K262" s="131" t="s">
        <v>225</v>
      </c>
      <c r="L262" s="30"/>
      <c r="M262" s="136" t="s">
        <v>1</v>
      </c>
      <c r="N262" s="137" t="s">
        <v>41</v>
      </c>
      <c r="P262" s="138">
        <f>O262*H262</f>
        <v>0</v>
      </c>
      <c r="Q262" s="138">
        <v>0</v>
      </c>
      <c r="R262" s="138">
        <f>Q262*H262</f>
        <v>0</v>
      </c>
      <c r="S262" s="138">
        <v>7.5999999999999998E-2</v>
      </c>
      <c r="T262" s="139">
        <f>S262*H262</f>
        <v>0.66880000000000006</v>
      </c>
      <c r="AR262" s="140" t="s">
        <v>163</v>
      </c>
      <c r="AT262" s="140" t="s">
        <v>159</v>
      </c>
      <c r="AU262" s="140" t="s">
        <v>84</v>
      </c>
      <c r="AY262" s="15" t="s">
        <v>158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5" t="s">
        <v>80</v>
      </c>
      <c r="BK262" s="141">
        <f>ROUND(I262*H262,2)</f>
        <v>0</v>
      </c>
      <c r="BL262" s="15" t="s">
        <v>163</v>
      </c>
      <c r="BM262" s="140" t="s">
        <v>485</v>
      </c>
    </row>
    <row r="263" spans="2:65" s="11" customFormat="1">
      <c r="B263" s="142"/>
      <c r="D263" s="143" t="s">
        <v>165</v>
      </c>
      <c r="E263" s="144" t="s">
        <v>1</v>
      </c>
      <c r="F263" s="145" t="s">
        <v>950</v>
      </c>
      <c r="H263" s="146">
        <v>3.6</v>
      </c>
      <c r="I263" s="147"/>
      <c r="L263" s="142"/>
      <c r="M263" s="148"/>
      <c r="T263" s="149"/>
      <c r="AT263" s="144" t="s">
        <v>165</v>
      </c>
      <c r="AU263" s="144" t="s">
        <v>84</v>
      </c>
      <c r="AV263" s="11" t="s">
        <v>84</v>
      </c>
      <c r="AW263" s="11" t="s">
        <v>32</v>
      </c>
      <c r="AX263" s="11" t="s">
        <v>76</v>
      </c>
      <c r="AY263" s="144" t="s">
        <v>158</v>
      </c>
    </row>
    <row r="264" spans="2:65" s="11" customFormat="1">
      <c r="B264" s="142"/>
      <c r="D264" s="143" t="s">
        <v>165</v>
      </c>
      <c r="E264" s="144" t="s">
        <v>1</v>
      </c>
      <c r="F264" s="145" t="s">
        <v>951</v>
      </c>
      <c r="H264" s="146">
        <v>1.4</v>
      </c>
      <c r="I264" s="147"/>
      <c r="L264" s="142"/>
      <c r="M264" s="148"/>
      <c r="T264" s="149"/>
      <c r="AT264" s="144" t="s">
        <v>165</v>
      </c>
      <c r="AU264" s="144" t="s">
        <v>84</v>
      </c>
      <c r="AV264" s="11" t="s">
        <v>84</v>
      </c>
      <c r="AW264" s="11" t="s">
        <v>32</v>
      </c>
      <c r="AX264" s="11" t="s">
        <v>76</v>
      </c>
      <c r="AY264" s="144" t="s">
        <v>158</v>
      </c>
    </row>
    <row r="265" spans="2:65" s="11" customFormat="1">
      <c r="B265" s="142"/>
      <c r="D265" s="143" t="s">
        <v>165</v>
      </c>
      <c r="E265" s="144" t="s">
        <v>1</v>
      </c>
      <c r="F265" s="145" t="s">
        <v>952</v>
      </c>
      <c r="H265" s="146">
        <v>2.2000000000000002</v>
      </c>
      <c r="I265" s="147"/>
      <c r="L265" s="142"/>
      <c r="M265" s="148"/>
      <c r="T265" s="149"/>
      <c r="AT265" s="144" t="s">
        <v>165</v>
      </c>
      <c r="AU265" s="144" t="s">
        <v>84</v>
      </c>
      <c r="AV265" s="11" t="s">
        <v>84</v>
      </c>
      <c r="AW265" s="11" t="s">
        <v>32</v>
      </c>
      <c r="AX265" s="11" t="s">
        <v>76</v>
      </c>
      <c r="AY265" s="144" t="s">
        <v>158</v>
      </c>
    </row>
    <row r="266" spans="2:65" s="11" customFormat="1">
      <c r="B266" s="142"/>
      <c r="D266" s="143" t="s">
        <v>165</v>
      </c>
      <c r="E266" s="144" t="s">
        <v>1</v>
      </c>
      <c r="F266" s="145" t="s">
        <v>953</v>
      </c>
      <c r="H266" s="146">
        <v>1.6</v>
      </c>
      <c r="I266" s="147"/>
      <c r="L266" s="142"/>
      <c r="M266" s="148"/>
      <c r="T266" s="149"/>
      <c r="AT266" s="144" t="s">
        <v>165</v>
      </c>
      <c r="AU266" s="144" t="s">
        <v>84</v>
      </c>
      <c r="AV266" s="11" t="s">
        <v>84</v>
      </c>
      <c r="AW266" s="11" t="s">
        <v>32</v>
      </c>
      <c r="AX266" s="11" t="s">
        <v>76</v>
      </c>
      <c r="AY266" s="144" t="s">
        <v>158</v>
      </c>
    </row>
    <row r="267" spans="2:65" s="1" customFormat="1" ht="24.2" customHeight="1">
      <c r="B267" s="128"/>
      <c r="C267" s="129" t="s">
        <v>442</v>
      </c>
      <c r="D267" s="129" t="s">
        <v>159</v>
      </c>
      <c r="E267" s="130" t="s">
        <v>487</v>
      </c>
      <c r="F267" s="131" t="s">
        <v>488</v>
      </c>
      <c r="G267" s="132" t="s">
        <v>224</v>
      </c>
      <c r="H267" s="133">
        <v>9.375</v>
      </c>
      <c r="I267" s="134"/>
      <c r="J267" s="135">
        <f>ROUND(I267*H267,2)</f>
        <v>0</v>
      </c>
      <c r="K267" s="131" t="s">
        <v>225</v>
      </c>
      <c r="L267" s="30"/>
      <c r="M267" s="136" t="s">
        <v>1</v>
      </c>
      <c r="N267" s="137" t="s">
        <v>41</v>
      </c>
      <c r="P267" s="138">
        <f>O267*H267</f>
        <v>0</v>
      </c>
      <c r="Q267" s="138">
        <v>0</v>
      </c>
      <c r="R267" s="138">
        <f>Q267*H267</f>
        <v>0</v>
      </c>
      <c r="S267" s="138">
        <v>1.8</v>
      </c>
      <c r="T267" s="139">
        <f>S267*H267</f>
        <v>16.875</v>
      </c>
      <c r="AR267" s="140" t="s">
        <v>163</v>
      </c>
      <c r="AT267" s="140" t="s">
        <v>159</v>
      </c>
      <c r="AU267" s="140" t="s">
        <v>84</v>
      </c>
      <c r="AY267" s="15" t="s">
        <v>158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5" t="s">
        <v>80</v>
      </c>
      <c r="BK267" s="141">
        <f>ROUND(I267*H267,2)</f>
        <v>0</v>
      </c>
      <c r="BL267" s="15" t="s">
        <v>163</v>
      </c>
      <c r="BM267" s="140" t="s">
        <v>489</v>
      </c>
    </row>
    <row r="268" spans="2:65" s="11" customFormat="1">
      <c r="B268" s="142"/>
      <c r="D268" s="143" t="s">
        <v>165</v>
      </c>
      <c r="E268" s="144" t="s">
        <v>1</v>
      </c>
      <c r="F268" s="145" t="s">
        <v>954</v>
      </c>
      <c r="H268" s="146">
        <v>5.7149999999999999</v>
      </c>
      <c r="I268" s="147"/>
      <c r="L268" s="142"/>
      <c r="M268" s="148"/>
      <c r="T268" s="149"/>
      <c r="AT268" s="144" t="s">
        <v>165</v>
      </c>
      <c r="AU268" s="144" t="s">
        <v>84</v>
      </c>
      <c r="AV268" s="11" t="s">
        <v>84</v>
      </c>
      <c r="AW268" s="11" t="s">
        <v>32</v>
      </c>
      <c r="AX268" s="11" t="s">
        <v>76</v>
      </c>
      <c r="AY268" s="144" t="s">
        <v>158</v>
      </c>
    </row>
    <row r="269" spans="2:65" s="11" customFormat="1">
      <c r="B269" s="142"/>
      <c r="D269" s="143" t="s">
        <v>165</v>
      </c>
      <c r="E269" s="144" t="s">
        <v>1</v>
      </c>
      <c r="F269" s="145" t="s">
        <v>955</v>
      </c>
      <c r="H269" s="146">
        <v>1.875</v>
      </c>
      <c r="I269" s="147"/>
      <c r="L269" s="142"/>
      <c r="M269" s="148"/>
      <c r="T269" s="149"/>
      <c r="AT269" s="144" t="s">
        <v>165</v>
      </c>
      <c r="AU269" s="144" t="s">
        <v>84</v>
      </c>
      <c r="AV269" s="11" t="s">
        <v>84</v>
      </c>
      <c r="AW269" s="11" t="s">
        <v>32</v>
      </c>
      <c r="AX269" s="11" t="s">
        <v>76</v>
      </c>
      <c r="AY269" s="144" t="s">
        <v>158</v>
      </c>
    </row>
    <row r="270" spans="2:65" s="11" customFormat="1">
      <c r="B270" s="142"/>
      <c r="D270" s="143" t="s">
        <v>165</v>
      </c>
      <c r="E270" s="144" t="s">
        <v>1</v>
      </c>
      <c r="F270" s="145" t="s">
        <v>956</v>
      </c>
      <c r="H270" s="146">
        <v>1.26</v>
      </c>
      <c r="I270" s="147"/>
      <c r="L270" s="142"/>
      <c r="M270" s="148"/>
      <c r="T270" s="149"/>
      <c r="AT270" s="144" t="s">
        <v>165</v>
      </c>
      <c r="AU270" s="144" t="s">
        <v>84</v>
      </c>
      <c r="AV270" s="11" t="s">
        <v>84</v>
      </c>
      <c r="AW270" s="11" t="s">
        <v>32</v>
      </c>
      <c r="AX270" s="11" t="s">
        <v>76</v>
      </c>
      <c r="AY270" s="144" t="s">
        <v>158</v>
      </c>
    </row>
    <row r="271" spans="2:65" s="11" customFormat="1">
      <c r="B271" s="142"/>
      <c r="D271" s="143" t="s">
        <v>165</v>
      </c>
      <c r="E271" s="144" t="s">
        <v>1</v>
      </c>
      <c r="F271" s="145" t="s">
        <v>957</v>
      </c>
      <c r="H271" s="146">
        <v>0.52500000000000002</v>
      </c>
      <c r="I271" s="147"/>
      <c r="L271" s="142"/>
      <c r="M271" s="148"/>
      <c r="T271" s="149"/>
      <c r="AT271" s="144" t="s">
        <v>165</v>
      </c>
      <c r="AU271" s="144" t="s">
        <v>84</v>
      </c>
      <c r="AV271" s="11" t="s">
        <v>84</v>
      </c>
      <c r="AW271" s="11" t="s">
        <v>32</v>
      </c>
      <c r="AX271" s="11" t="s">
        <v>76</v>
      </c>
      <c r="AY271" s="144" t="s">
        <v>158</v>
      </c>
    </row>
    <row r="272" spans="2:65" s="1" customFormat="1" ht="24.2" customHeight="1">
      <c r="B272" s="128"/>
      <c r="C272" s="129" t="s">
        <v>446</v>
      </c>
      <c r="D272" s="129" t="s">
        <v>159</v>
      </c>
      <c r="E272" s="130" t="s">
        <v>492</v>
      </c>
      <c r="F272" s="131" t="s">
        <v>493</v>
      </c>
      <c r="G272" s="132" t="s">
        <v>352</v>
      </c>
      <c r="H272" s="133">
        <v>4.5</v>
      </c>
      <c r="I272" s="134"/>
      <c r="J272" s="135">
        <f>ROUND(I272*H272,2)</f>
        <v>0</v>
      </c>
      <c r="K272" s="131" t="s">
        <v>225</v>
      </c>
      <c r="L272" s="30"/>
      <c r="M272" s="136" t="s">
        <v>1</v>
      </c>
      <c r="N272" s="137" t="s">
        <v>41</v>
      </c>
      <c r="P272" s="138">
        <f>O272*H272</f>
        <v>0</v>
      </c>
      <c r="Q272" s="138">
        <v>0</v>
      </c>
      <c r="R272" s="138">
        <f>Q272*H272</f>
        <v>0</v>
      </c>
      <c r="S272" s="138">
        <v>4.2000000000000003E-2</v>
      </c>
      <c r="T272" s="139">
        <f>S272*H272</f>
        <v>0.189</v>
      </c>
      <c r="AR272" s="140" t="s">
        <v>163</v>
      </c>
      <c r="AT272" s="140" t="s">
        <v>159</v>
      </c>
      <c r="AU272" s="140" t="s">
        <v>84</v>
      </c>
      <c r="AY272" s="15" t="s">
        <v>158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5" t="s">
        <v>80</v>
      </c>
      <c r="BK272" s="141">
        <f>ROUND(I272*H272,2)</f>
        <v>0</v>
      </c>
      <c r="BL272" s="15" t="s">
        <v>163</v>
      </c>
      <c r="BM272" s="140" t="s">
        <v>494</v>
      </c>
    </row>
    <row r="273" spans="2:65" s="11" customFormat="1">
      <c r="B273" s="142"/>
      <c r="D273" s="143" t="s">
        <v>165</v>
      </c>
      <c r="E273" s="144" t="s">
        <v>1</v>
      </c>
      <c r="F273" s="145" t="s">
        <v>495</v>
      </c>
      <c r="H273" s="146">
        <v>4.5</v>
      </c>
      <c r="I273" s="147"/>
      <c r="L273" s="142"/>
      <c r="M273" s="148"/>
      <c r="T273" s="149"/>
      <c r="AT273" s="144" t="s">
        <v>165</v>
      </c>
      <c r="AU273" s="144" t="s">
        <v>84</v>
      </c>
      <c r="AV273" s="11" t="s">
        <v>84</v>
      </c>
      <c r="AW273" s="11" t="s">
        <v>32</v>
      </c>
      <c r="AX273" s="11" t="s">
        <v>80</v>
      </c>
      <c r="AY273" s="144" t="s">
        <v>158</v>
      </c>
    </row>
    <row r="274" spans="2:65" s="1" customFormat="1" ht="24.2" customHeight="1">
      <c r="B274" s="128"/>
      <c r="C274" s="129" t="s">
        <v>451</v>
      </c>
      <c r="D274" s="129" t="s">
        <v>159</v>
      </c>
      <c r="E274" s="130" t="s">
        <v>958</v>
      </c>
      <c r="F274" s="131" t="s">
        <v>959</v>
      </c>
      <c r="G274" s="132" t="s">
        <v>352</v>
      </c>
      <c r="H274" s="133">
        <v>10.4</v>
      </c>
      <c r="I274" s="134"/>
      <c r="J274" s="135">
        <f>ROUND(I274*H274,2)</f>
        <v>0</v>
      </c>
      <c r="K274" s="131" t="s">
        <v>225</v>
      </c>
      <c r="L274" s="30"/>
      <c r="M274" s="136" t="s">
        <v>1</v>
      </c>
      <c r="N274" s="137" t="s">
        <v>41</v>
      </c>
      <c r="P274" s="138">
        <f>O274*H274</f>
        <v>0</v>
      </c>
      <c r="Q274" s="138">
        <v>0</v>
      </c>
      <c r="R274" s="138">
        <f>Q274*H274</f>
        <v>0</v>
      </c>
      <c r="S274" s="138">
        <v>6.5000000000000002E-2</v>
      </c>
      <c r="T274" s="139">
        <f>S274*H274</f>
        <v>0.67600000000000005</v>
      </c>
      <c r="AR274" s="140" t="s">
        <v>163</v>
      </c>
      <c r="AT274" s="140" t="s">
        <v>159</v>
      </c>
      <c r="AU274" s="140" t="s">
        <v>84</v>
      </c>
      <c r="AY274" s="15" t="s">
        <v>158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5" t="s">
        <v>80</v>
      </c>
      <c r="BK274" s="141">
        <f>ROUND(I274*H274,2)</f>
        <v>0</v>
      </c>
      <c r="BL274" s="15" t="s">
        <v>163</v>
      </c>
      <c r="BM274" s="140" t="s">
        <v>960</v>
      </c>
    </row>
    <row r="275" spans="2:65" s="11" customFormat="1">
      <c r="B275" s="142"/>
      <c r="D275" s="143" t="s">
        <v>165</v>
      </c>
      <c r="E275" s="144" t="s">
        <v>1</v>
      </c>
      <c r="F275" s="145" t="s">
        <v>961</v>
      </c>
      <c r="H275" s="146">
        <v>10.4</v>
      </c>
      <c r="I275" s="147"/>
      <c r="L275" s="142"/>
      <c r="M275" s="148"/>
      <c r="T275" s="149"/>
      <c r="AT275" s="144" t="s">
        <v>165</v>
      </c>
      <c r="AU275" s="144" t="s">
        <v>84</v>
      </c>
      <c r="AV275" s="11" t="s">
        <v>84</v>
      </c>
      <c r="AW275" s="11" t="s">
        <v>32</v>
      </c>
      <c r="AX275" s="11" t="s">
        <v>80</v>
      </c>
      <c r="AY275" s="144" t="s">
        <v>158</v>
      </c>
    </row>
    <row r="276" spans="2:65" s="1" customFormat="1" ht="37.9" customHeight="1">
      <c r="B276" s="128"/>
      <c r="C276" s="129" t="s">
        <v>456</v>
      </c>
      <c r="D276" s="129" t="s">
        <v>159</v>
      </c>
      <c r="E276" s="130" t="s">
        <v>497</v>
      </c>
      <c r="F276" s="131" t="s">
        <v>498</v>
      </c>
      <c r="G276" s="132" t="s">
        <v>256</v>
      </c>
      <c r="H276" s="133">
        <v>139.613</v>
      </c>
      <c r="I276" s="134"/>
      <c r="J276" s="135">
        <f>ROUND(I276*H276,2)</f>
        <v>0</v>
      </c>
      <c r="K276" s="131" t="s">
        <v>225</v>
      </c>
      <c r="L276" s="30"/>
      <c r="M276" s="136" t="s">
        <v>1</v>
      </c>
      <c r="N276" s="137" t="s">
        <v>41</v>
      </c>
      <c r="P276" s="138">
        <f>O276*H276</f>
        <v>0</v>
      </c>
      <c r="Q276" s="138">
        <v>0</v>
      </c>
      <c r="R276" s="138">
        <f>Q276*H276</f>
        <v>0</v>
      </c>
      <c r="S276" s="138">
        <v>4.5999999999999999E-2</v>
      </c>
      <c r="T276" s="139">
        <f>S276*H276</f>
        <v>6.4221979999999999</v>
      </c>
      <c r="AR276" s="140" t="s">
        <v>163</v>
      </c>
      <c r="AT276" s="140" t="s">
        <v>159</v>
      </c>
      <c r="AU276" s="140" t="s">
        <v>84</v>
      </c>
      <c r="AY276" s="15" t="s">
        <v>158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5" t="s">
        <v>80</v>
      </c>
      <c r="BK276" s="141">
        <f>ROUND(I276*H276,2)</f>
        <v>0</v>
      </c>
      <c r="BL276" s="15" t="s">
        <v>163</v>
      </c>
      <c r="BM276" s="140" t="s">
        <v>499</v>
      </c>
    </row>
    <row r="277" spans="2:65" s="11" customFormat="1" ht="22.5">
      <c r="B277" s="142"/>
      <c r="D277" s="143" t="s">
        <v>165</v>
      </c>
      <c r="E277" s="144" t="s">
        <v>1</v>
      </c>
      <c r="F277" s="145" t="s">
        <v>894</v>
      </c>
      <c r="H277" s="146">
        <v>71.567999999999998</v>
      </c>
      <c r="I277" s="147"/>
      <c r="L277" s="142"/>
      <c r="M277" s="148"/>
      <c r="T277" s="149"/>
      <c r="AT277" s="144" t="s">
        <v>165</v>
      </c>
      <c r="AU277" s="144" t="s">
        <v>84</v>
      </c>
      <c r="AV277" s="11" t="s">
        <v>84</v>
      </c>
      <c r="AW277" s="11" t="s">
        <v>32</v>
      </c>
      <c r="AX277" s="11" t="s">
        <v>76</v>
      </c>
      <c r="AY277" s="144" t="s">
        <v>158</v>
      </c>
    </row>
    <row r="278" spans="2:65" s="11" customFormat="1">
      <c r="B278" s="142"/>
      <c r="D278" s="143" t="s">
        <v>165</v>
      </c>
      <c r="E278" s="144" t="s">
        <v>1</v>
      </c>
      <c r="F278" s="145" t="s">
        <v>895</v>
      </c>
      <c r="H278" s="146">
        <v>-3.75</v>
      </c>
      <c r="I278" s="147"/>
      <c r="L278" s="142"/>
      <c r="M278" s="148"/>
      <c r="T278" s="149"/>
      <c r="AT278" s="144" t="s">
        <v>165</v>
      </c>
      <c r="AU278" s="144" t="s">
        <v>84</v>
      </c>
      <c r="AV278" s="11" t="s">
        <v>84</v>
      </c>
      <c r="AW278" s="11" t="s">
        <v>32</v>
      </c>
      <c r="AX278" s="11" t="s">
        <v>76</v>
      </c>
      <c r="AY278" s="144" t="s">
        <v>158</v>
      </c>
    </row>
    <row r="279" spans="2:65" s="11" customFormat="1">
      <c r="B279" s="142"/>
      <c r="D279" s="143" t="s">
        <v>165</v>
      </c>
      <c r="E279" s="144" t="s">
        <v>1</v>
      </c>
      <c r="F279" s="145" t="s">
        <v>896</v>
      </c>
      <c r="H279" s="146">
        <v>-4.1399999999999997</v>
      </c>
      <c r="I279" s="147"/>
      <c r="L279" s="142"/>
      <c r="M279" s="148"/>
      <c r="T279" s="149"/>
      <c r="AT279" s="144" t="s">
        <v>165</v>
      </c>
      <c r="AU279" s="144" t="s">
        <v>84</v>
      </c>
      <c r="AV279" s="11" t="s">
        <v>84</v>
      </c>
      <c r="AW279" s="11" t="s">
        <v>32</v>
      </c>
      <c r="AX279" s="11" t="s">
        <v>76</v>
      </c>
      <c r="AY279" s="144" t="s">
        <v>158</v>
      </c>
    </row>
    <row r="280" spans="2:65" s="11" customFormat="1">
      <c r="B280" s="142"/>
      <c r="D280" s="143" t="s">
        <v>165</v>
      </c>
      <c r="E280" s="144" t="s">
        <v>1</v>
      </c>
      <c r="F280" s="145" t="s">
        <v>897</v>
      </c>
      <c r="H280" s="146">
        <v>6.5750000000000002</v>
      </c>
      <c r="I280" s="147"/>
      <c r="L280" s="142"/>
      <c r="M280" s="148"/>
      <c r="T280" s="149"/>
      <c r="AT280" s="144" t="s">
        <v>165</v>
      </c>
      <c r="AU280" s="144" t="s">
        <v>84</v>
      </c>
      <c r="AV280" s="11" t="s">
        <v>84</v>
      </c>
      <c r="AW280" s="11" t="s">
        <v>32</v>
      </c>
      <c r="AX280" s="11" t="s">
        <v>76</v>
      </c>
      <c r="AY280" s="144" t="s">
        <v>158</v>
      </c>
    </row>
    <row r="281" spans="2:65" s="11" customFormat="1">
      <c r="B281" s="142"/>
      <c r="D281" s="143" t="s">
        <v>165</v>
      </c>
      <c r="E281" s="144" t="s">
        <v>1</v>
      </c>
      <c r="F281" s="145" t="s">
        <v>885</v>
      </c>
      <c r="H281" s="146">
        <v>14.72</v>
      </c>
      <c r="I281" s="147"/>
      <c r="L281" s="142"/>
      <c r="M281" s="148"/>
      <c r="T281" s="149"/>
      <c r="AT281" s="144" t="s">
        <v>165</v>
      </c>
      <c r="AU281" s="144" t="s">
        <v>84</v>
      </c>
      <c r="AV281" s="11" t="s">
        <v>84</v>
      </c>
      <c r="AW281" s="11" t="s">
        <v>32</v>
      </c>
      <c r="AX281" s="11" t="s">
        <v>76</v>
      </c>
      <c r="AY281" s="144" t="s">
        <v>158</v>
      </c>
    </row>
    <row r="282" spans="2:65" s="11" customFormat="1">
      <c r="B282" s="142"/>
      <c r="D282" s="143" t="s">
        <v>165</v>
      </c>
      <c r="E282" s="144" t="s">
        <v>1</v>
      </c>
      <c r="F282" s="145" t="s">
        <v>898</v>
      </c>
      <c r="H282" s="146">
        <v>5.44</v>
      </c>
      <c r="I282" s="147"/>
      <c r="L282" s="142"/>
      <c r="M282" s="148"/>
      <c r="T282" s="149"/>
      <c r="AT282" s="144" t="s">
        <v>165</v>
      </c>
      <c r="AU282" s="144" t="s">
        <v>84</v>
      </c>
      <c r="AV282" s="11" t="s">
        <v>84</v>
      </c>
      <c r="AW282" s="11" t="s">
        <v>32</v>
      </c>
      <c r="AX282" s="11" t="s">
        <v>76</v>
      </c>
      <c r="AY282" s="144" t="s">
        <v>158</v>
      </c>
    </row>
    <row r="283" spans="2:65" s="11" customFormat="1">
      <c r="B283" s="142"/>
      <c r="D283" s="143" t="s">
        <v>165</v>
      </c>
      <c r="E283" s="144" t="s">
        <v>1</v>
      </c>
      <c r="F283" s="145" t="s">
        <v>899</v>
      </c>
      <c r="H283" s="146">
        <v>1.76</v>
      </c>
      <c r="I283" s="147"/>
      <c r="L283" s="142"/>
      <c r="M283" s="148"/>
      <c r="T283" s="149"/>
      <c r="AT283" s="144" t="s">
        <v>165</v>
      </c>
      <c r="AU283" s="144" t="s">
        <v>84</v>
      </c>
      <c r="AV283" s="11" t="s">
        <v>84</v>
      </c>
      <c r="AW283" s="11" t="s">
        <v>32</v>
      </c>
      <c r="AX283" s="11" t="s">
        <v>76</v>
      </c>
      <c r="AY283" s="144" t="s">
        <v>158</v>
      </c>
    </row>
    <row r="284" spans="2:65" s="11" customFormat="1">
      <c r="B284" s="142"/>
      <c r="D284" s="143" t="s">
        <v>165</v>
      </c>
      <c r="E284" s="144" t="s">
        <v>1</v>
      </c>
      <c r="F284" s="145" t="s">
        <v>893</v>
      </c>
      <c r="H284" s="146">
        <v>8.48</v>
      </c>
      <c r="I284" s="147"/>
      <c r="L284" s="142"/>
      <c r="M284" s="148"/>
      <c r="T284" s="149"/>
      <c r="AT284" s="144" t="s">
        <v>165</v>
      </c>
      <c r="AU284" s="144" t="s">
        <v>84</v>
      </c>
      <c r="AV284" s="11" t="s">
        <v>84</v>
      </c>
      <c r="AW284" s="11" t="s">
        <v>32</v>
      </c>
      <c r="AX284" s="11" t="s">
        <v>76</v>
      </c>
      <c r="AY284" s="144" t="s">
        <v>158</v>
      </c>
    </row>
    <row r="285" spans="2:65" s="11" customFormat="1">
      <c r="B285" s="142"/>
      <c r="D285" s="143" t="s">
        <v>165</v>
      </c>
      <c r="E285" s="144" t="s">
        <v>1</v>
      </c>
      <c r="F285" s="145" t="s">
        <v>900</v>
      </c>
      <c r="H285" s="146">
        <v>44</v>
      </c>
      <c r="I285" s="147"/>
      <c r="L285" s="142"/>
      <c r="M285" s="148"/>
      <c r="T285" s="149"/>
      <c r="AT285" s="144" t="s">
        <v>165</v>
      </c>
      <c r="AU285" s="144" t="s">
        <v>84</v>
      </c>
      <c r="AV285" s="11" t="s">
        <v>84</v>
      </c>
      <c r="AW285" s="11" t="s">
        <v>32</v>
      </c>
      <c r="AX285" s="11" t="s">
        <v>76</v>
      </c>
      <c r="AY285" s="144" t="s">
        <v>158</v>
      </c>
    </row>
    <row r="286" spans="2:65" s="11" customFormat="1">
      <c r="B286" s="142"/>
      <c r="D286" s="143" t="s">
        <v>165</v>
      </c>
      <c r="E286" s="144" t="s">
        <v>1</v>
      </c>
      <c r="F286" s="145" t="s">
        <v>901</v>
      </c>
      <c r="H286" s="146">
        <v>-2.73</v>
      </c>
      <c r="I286" s="147"/>
      <c r="L286" s="142"/>
      <c r="M286" s="148"/>
      <c r="T286" s="149"/>
      <c r="AT286" s="144" t="s">
        <v>165</v>
      </c>
      <c r="AU286" s="144" t="s">
        <v>84</v>
      </c>
      <c r="AV286" s="11" t="s">
        <v>84</v>
      </c>
      <c r="AW286" s="11" t="s">
        <v>32</v>
      </c>
      <c r="AX286" s="11" t="s">
        <v>76</v>
      </c>
      <c r="AY286" s="144" t="s">
        <v>158</v>
      </c>
    </row>
    <row r="287" spans="2:65" s="11" customFormat="1">
      <c r="B287" s="142"/>
      <c r="D287" s="143" t="s">
        <v>165</v>
      </c>
      <c r="E287" s="144" t="s">
        <v>1</v>
      </c>
      <c r="F287" s="145" t="s">
        <v>902</v>
      </c>
      <c r="H287" s="146">
        <v>-2.31</v>
      </c>
      <c r="I287" s="147"/>
      <c r="L287" s="142"/>
      <c r="M287" s="148"/>
      <c r="T287" s="149"/>
      <c r="AT287" s="144" t="s">
        <v>165</v>
      </c>
      <c r="AU287" s="144" t="s">
        <v>84</v>
      </c>
      <c r="AV287" s="11" t="s">
        <v>84</v>
      </c>
      <c r="AW287" s="11" t="s">
        <v>32</v>
      </c>
      <c r="AX287" s="11" t="s">
        <v>76</v>
      </c>
      <c r="AY287" s="144" t="s">
        <v>158</v>
      </c>
    </row>
    <row r="288" spans="2:65" s="1" customFormat="1" ht="33" customHeight="1">
      <c r="B288" s="128"/>
      <c r="C288" s="129" t="s">
        <v>461</v>
      </c>
      <c r="D288" s="129" t="s">
        <v>159</v>
      </c>
      <c r="E288" s="130" t="s">
        <v>962</v>
      </c>
      <c r="F288" s="131" t="s">
        <v>963</v>
      </c>
      <c r="G288" s="132" t="s">
        <v>224</v>
      </c>
      <c r="H288" s="133">
        <v>407.54</v>
      </c>
      <c r="I288" s="134"/>
      <c r="J288" s="135">
        <f>ROUND(I288*H288,2)</f>
        <v>0</v>
      </c>
      <c r="K288" s="131" t="s">
        <v>225</v>
      </c>
      <c r="L288" s="30"/>
      <c r="M288" s="136" t="s">
        <v>1</v>
      </c>
      <c r="N288" s="137" t="s">
        <v>41</v>
      </c>
      <c r="P288" s="138">
        <f>O288*H288</f>
        <v>0</v>
      </c>
      <c r="Q288" s="138">
        <v>0</v>
      </c>
      <c r="R288" s="138">
        <f>Q288*H288</f>
        <v>0</v>
      </c>
      <c r="S288" s="138">
        <v>0.47</v>
      </c>
      <c r="T288" s="139">
        <f>S288*H288</f>
        <v>191.5438</v>
      </c>
      <c r="AR288" s="140" t="s">
        <v>163</v>
      </c>
      <c r="AT288" s="140" t="s">
        <v>159</v>
      </c>
      <c r="AU288" s="140" t="s">
        <v>84</v>
      </c>
      <c r="AY288" s="15" t="s">
        <v>158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5" t="s">
        <v>80</v>
      </c>
      <c r="BK288" s="141">
        <f>ROUND(I288*H288,2)</f>
        <v>0</v>
      </c>
      <c r="BL288" s="15" t="s">
        <v>163</v>
      </c>
      <c r="BM288" s="140" t="s">
        <v>964</v>
      </c>
    </row>
    <row r="289" spans="2:65" s="11" customFormat="1">
      <c r="B289" s="142"/>
      <c r="D289" s="143" t="s">
        <v>165</v>
      </c>
      <c r="E289" s="144" t="s">
        <v>1</v>
      </c>
      <c r="F289" s="145" t="s">
        <v>965</v>
      </c>
      <c r="H289" s="146">
        <v>407.54</v>
      </c>
      <c r="I289" s="147"/>
      <c r="L289" s="142"/>
      <c r="M289" s="148"/>
      <c r="T289" s="149"/>
      <c r="AT289" s="144" t="s">
        <v>165</v>
      </c>
      <c r="AU289" s="144" t="s">
        <v>84</v>
      </c>
      <c r="AV289" s="11" t="s">
        <v>84</v>
      </c>
      <c r="AW289" s="11" t="s">
        <v>32</v>
      </c>
      <c r="AX289" s="11" t="s">
        <v>80</v>
      </c>
      <c r="AY289" s="144" t="s">
        <v>158</v>
      </c>
    </row>
    <row r="290" spans="2:65" s="1" customFormat="1" ht="24.2" customHeight="1">
      <c r="B290" s="128"/>
      <c r="C290" s="129" t="s">
        <v>466</v>
      </c>
      <c r="D290" s="129" t="s">
        <v>159</v>
      </c>
      <c r="E290" s="130" t="s">
        <v>966</v>
      </c>
      <c r="F290" s="131" t="s">
        <v>967</v>
      </c>
      <c r="G290" s="132" t="s">
        <v>256</v>
      </c>
      <c r="H290" s="133">
        <v>57.05</v>
      </c>
      <c r="I290" s="134"/>
      <c r="J290" s="135">
        <f>ROUND(I290*H290,2)</f>
        <v>0</v>
      </c>
      <c r="K290" s="131" t="s">
        <v>225</v>
      </c>
      <c r="L290" s="30"/>
      <c r="M290" s="136" t="s">
        <v>1</v>
      </c>
      <c r="N290" s="137" t="s">
        <v>41</v>
      </c>
      <c r="P290" s="138">
        <f>O290*H290</f>
        <v>0</v>
      </c>
      <c r="Q290" s="138">
        <v>0</v>
      </c>
      <c r="R290" s="138">
        <f>Q290*H290</f>
        <v>0</v>
      </c>
      <c r="S290" s="138">
        <v>2.2499999999999999E-2</v>
      </c>
      <c r="T290" s="139">
        <f>S290*H290</f>
        <v>1.2836249999999998</v>
      </c>
      <c r="AR290" s="140" t="s">
        <v>163</v>
      </c>
      <c r="AT290" s="140" t="s">
        <v>159</v>
      </c>
      <c r="AU290" s="140" t="s">
        <v>84</v>
      </c>
      <c r="AY290" s="15" t="s">
        <v>158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80</v>
      </c>
      <c r="BK290" s="141">
        <f>ROUND(I290*H290,2)</f>
        <v>0</v>
      </c>
      <c r="BL290" s="15" t="s">
        <v>163</v>
      </c>
      <c r="BM290" s="140" t="s">
        <v>968</v>
      </c>
    </row>
    <row r="291" spans="2:65" s="11" customFormat="1">
      <c r="B291" s="142"/>
      <c r="D291" s="143" t="s">
        <v>165</v>
      </c>
      <c r="E291" s="144" t="s">
        <v>1</v>
      </c>
      <c r="F291" s="145" t="s">
        <v>908</v>
      </c>
      <c r="H291" s="146">
        <v>57.05</v>
      </c>
      <c r="I291" s="147"/>
      <c r="L291" s="142"/>
      <c r="M291" s="148"/>
      <c r="T291" s="149"/>
      <c r="AT291" s="144" t="s">
        <v>165</v>
      </c>
      <c r="AU291" s="144" t="s">
        <v>84</v>
      </c>
      <c r="AV291" s="11" t="s">
        <v>84</v>
      </c>
      <c r="AW291" s="11" t="s">
        <v>32</v>
      </c>
      <c r="AX291" s="11" t="s">
        <v>80</v>
      </c>
      <c r="AY291" s="144" t="s">
        <v>158</v>
      </c>
    </row>
    <row r="292" spans="2:65" s="1" customFormat="1" ht="24.2" customHeight="1">
      <c r="B292" s="128"/>
      <c r="C292" s="129" t="s">
        <v>472</v>
      </c>
      <c r="D292" s="129" t="s">
        <v>159</v>
      </c>
      <c r="E292" s="130" t="s">
        <v>969</v>
      </c>
      <c r="F292" s="131" t="s">
        <v>970</v>
      </c>
      <c r="G292" s="132" t="s">
        <v>256</v>
      </c>
      <c r="H292" s="133">
        <v>171.15</v>
      </c>
      <c r="I292" s="134"/>
      <c r="J292" s="135">
        <f>ROUND(I292*H292,2)</f>
        <v>0</v>
      </c>
      <c r="K292" s="131" t="s">
        <v>225</v>
      </c>
      <c r="L292" s="30"/>
      <c r="M292" s="136" t="s">
        <v>1</v>
      </c>
      <c r="N292" s="137" t="s">
        <v>41</v>
      </c>
      <c r="P292" s="138">
        <f>O292*H292</f>
        <v>0</v>
      </c>
      <c r="Q292" s="138">
        <v>0</v>
      </c>
      <c r="R292" s="138">
        <f>Q292*H292</f>
        <v>0</v>
      </c>
      <c r="S292" s="138">
        <v>4.4999999999999997E-3</v>
      </c>
      <c r="T292" s="139">
        <f>S292*H292</f>
        <v>0.77017499999999994</v>
      </c>
      <c r="AR292" s="140" t="s">
        <v>163</v>
      </c>
      <c r="AT292" s="140" t="s">
        <v>159</v>
      </c>
      <c r="AU292" s="140" t="s">
        <v>84</v>
      </c>
      <c r="AY292" s="15" t="s">
        <v>158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5" t="s">
        <v>80</v>
      </c>
      <c r="BK292" s="141">
        <f>ROUND(I292*H292,2)</f>
        <v>0</v>
      </c>
      <c r="BL292" s="15" t="s">
        <v>163</v>
      </c>
      <c r="BM292" s="140" t="s">
        <v>971</v>
      </c>
    </row>
    <row r="293" spans="2:65" s="11" customFormat="1">
      <c r="B293" s="142"/>
      <c r="D293" s="143" t="s">
        <v>165</v>
      </c>
      <c r="E293" s="144" t="s">
        <v>1</v>
      </c>
      <c r="F293" s="145" t="s">
        <v>972</v>
      </c>
      <c r="H293" s="146">
        <v>171.15</v>
      </c>
      <c r="I293" s="147"/>
      <c r="L293" s="142"/>
      <c r="M293" s="148"/>
      <c r="T293" s="149"/>
      <c r="AT293" s="144" t="s">
        <v>165</v>
      </c>
      <c r="AU293" s="144" t="s">
        <v>84</v>
      </c>
      <c r="AV293" s="11" t="s">
        <v>84</v>
      </c>
      <c r="AW293" s="11" t="s">
        <v>32</v>
      </c>
      <c r="AX293" s="11" t="s">
        <v>80</v>
      </c>
      <c r="AY293" s="144" t="s">
        <v>158</v>
      </c>
    </row>
    <row r="294" spans="2:65" s="1" customFormat="1" ht="33" customHeight="1">
      <c r="B294" s="128"/>
      <c r="C294" s="129" t="s">
        <v>477</v>
      </c>
      <c r="D294" s="129" t="s">
        <v>159</v>
      </c>
      <c r="E294" s="130" t="s">
        <v>973</v>
      </c>
      <c r="F294" s="131" t="s">
        <v>974</v>
      </c>
      <c r="G294" s="132" t="s">
        <v>256</v>
      </c>
      <c r="H294" s="133">
        <v>57.05</v>
      </c>
      <c r="I294" s="134"/>
      <c r="J294" s="135">
        <f>ROUND(I294*H294,2)</f>
        <v>0</v>
      </c>
      <c r="K294" s="131" t="s">
        <v>225</v>
      </c>
      <c r="L294" s="30"/>
      <c r="M294" s="136" t="s">
        <v>1</v>
      </c>
      <c r="N294" s="137" t="s">
        <v>41</v>
      </c>
      <c r="P294" s="138">
        <f>O294*H294</f>
        <v>0</v>
      </c>
      <c r="Q294" s="138">
        <v>9.4999999999999998E-3</v>
      </c>
      <c r="R294" s="138">
        <f>Q294*H294</f>
        <v>0.54197499999999998</v>
      </c>
      <c r="S294" s="138">
        <v>0</v>
      </c>
      <c r="T294" s="139">
        <f>S294*H294</f>
        <v>0</v>
      </c>
      <c r="AR294" s="140" t="s">
        <v>163</v>
      </c>
      <c r="AT294" s="140" t="s">
        <v>159</v>
      </c>
      <c r="AU294" s="140" t="s">
        <v>84</v>
      </c>
      <c r="AY294" s="15" t="s">
        <v>158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5" t="s">
        <v>80</v>
      </c>
      <c r="BK294" s="141">
        <f>ROUND(I294*H294,2)</f>
        <v>0</v>
      </c>
      <c r="BL294" s="15" t="s">
        <v>163</v>
      </c>
      <c r="BM294" s="140" t="s">
        <v>975</v>
      </c>
    </row>
    <row r="295" spans="2:65" s="1" customFormat="1" ht="24.2" customHeight="1">
      <c r="B295" s="128"/>
      <c r="C295" s="129" t="s">
        <v>482</v>
      </c>
      <c r="D295" s="129" t="s">
        <v>159</v>
      </c>
      <c r="E295" s="130" t="s">
        <v>976</v>
      </c>
      <c r="F295" s="131" t="s">
        <v>977</v>
      </c>
      <c r="G295" s="132" t="s">
        <v>256</v>
      </c>
      <c r="H295" s="133">
        <v>57.05</v>
      </c>
      <c r="I295" s="134"/>
      <c r="J295" s="135">
        <f>ROUND(I295*H295,2)</f>
        <v>0</v>
      </c>
      <c r="K295" s="131" t="s">
        <v>225</v>
      </c>
      <c r="L295" s="30"/>
      <c r="M295" s="136" t="s">
        <v>1</v>
      </c>
      <c r="N295" s="137" t="s">
        <v>41</v>
      </c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AR295" s="140" t="s">
        <v>163</v>
      </c>
      <c r="AT295" s="140" t="s">
        <v>159</v>
      </c>
      <c r="AU295" s="140" t="s">
        <v>84</v>
      </c>
      <c r="AY295" s="15" t="s">
        <v>158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5" t="s">
        <v>80</v>
      </c>
      <c r="BK295" s="141">
        <f>ROUND(I295*H295,2)</f>
        <v>0</v>
      </c>
      <c r="BL295" s="15" t="s">
        <v>163</v>
      </c>
      <c r="BM295" s="140" t="s">
        <v>978</v>
      </c>
    </row>
    <row r="296" spans="2:65" s="1" customFormat="1" ht="16.5" customHeight="1">
      <c r="B296" s="128"/>
      <c r="C296" s="129" t="s">
        <v>118</v>
      </c>
      <c r="D296" s="129" t="s">
        <v>159</v>
      </c>
      <c r="E296" s="130" t="s">
        <v>979</v>
      </c>
      <c r="F296" s="131" t="s">
        <v>980</v>
      </c>
      <c r="G296" s="132" t="s">
        <v>256</v>
      </c>
      <c r="H296" s="133">
        <v>57.05</v>
      </c>
      <c r="I296" s="134"/>
      <c r="J296" s="135">
        <f>ROUND(I296*H296,2)</f>
        <v>0</v>
      </c>
      <c r="K296" s="131" t="s">
        <v>1</v>
      </c>
      <c r="L296" s="30"/>
      <c r="M296" s="136" t="s">
        <v>1</v>
      </c>
      <c r="N296" s="137" t="s">
        <v>41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9">
        <f>S296*H296</f>
        <v>0</v>
      </c>
      <c r="AR296" s="140" t="s">
        <v>163</v>
      </c>
      <c r="AT296" s="140" t="s">
        <v>159</v>
      </c>
      <c r="AU296" s="140" t="s">
        <v>84</v>
      </c>
      <c r="AY296" s="15" t="s">
        <v>158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5" t="s">
        <v>80</v>
      </c>
      <c r="BK296" s="141">
        <f>ROUND(I296*H296,2)</f>
        <v>0</v>
      </c>
      <c r="BL296" s="15" t="s">
        <v>163</v>
      </c>
      <c r="BM296" s="140" t="s">
        <v>981</v>
      </c>
    </row>
    <row r="297" spans="2:65" s="10" customFormat="1" ht="22.9" customHeight="1">
      <c r="B297" s="118"/>
      <c r="D297" s="119" t="s">
        <v>75</v>
      </c>
      <c r="E297" s="164" t="s">
        <v>500</v>
      </c>
      <c r="F297" s="164" t="s">
        <v>501</v>
      </c>
      <c r="I297" s="121"/>
      <c r="J297" s="165">
        <f>BK297</f>
        <v>0</v>
      </c>
      <c r="L297" s="118"/>
      <c r="M297" s="123"/>
      <c r="P297" s="124">
        <f>SUM(P298:P302)</f>
        <v>0</v>
      </c>
      <c r="R297" s="124">
        <f>SUM(R298:R302)</f>
        <v>0</v>
      </c>
      <c r="T297" s="125">
        <f>SUM(T298:T302)</f>
        <v>0</v>
      </c>
      <c r="AR297" s="119" t="s">
        <v>80</v>
      </c>
      <c r="AT297" s="126" t="s">
        <v>75</v>
      </c>
      <c r="AU297" s="126" t="s">
        <v>80</v>
      </c>
      <c r="AY297" s="119" t="s">
        <v>158</v>
      </c>
      <c r="BK297" s="127">
        <f>SUM(BK298:BK302)</f>
        <v>0</v>
      </c>
    </row>
    <row r="298" spans="2:65" s="1" customFormat="1" ht="33" customHeight="1">
      <c r="B298" s="128"/>
      <c r="C298" s="129" t="s">
        <v>491</v>
      </c>
      <c r="D298" s="129" t="s">
        <v>159</v>
      </c>
      <c r="E298" s="130" t="s">
        <v>503</v>
      </c>
      <c r="F298" s="131" t="s">
        <v>504</v>
      </c>
      <c r="G298" s="132" t="s">
        <v>248</v>
      </c>
      <c r="H298" s="133">
        <v>243.86099999999999</v>
      </c>
      <c r="I298" s="134"/>
      <c r="J298" s="135">
        <f>ROUND(I298*H298,2)</f>
        <v>0</v>
      </c>
      <c r="K298" s="131" t="s">
        <v>225</v>
      </c>
      <c r="L298" s="30"/>
      <c r="M298" s="136" t="s">
        <v>1</v>
      </c>
      <c r="N298" s="137" t="s">
        <v>41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163</v>
      </c>
      <c r="AT298" s="140" t="s">
        <v>159</v>
      </c>
      <c r="AU298" s="140" t="s">
        <v>84</v>
      </c>
      <c r="AY298" s="15" t="s">
        <v>158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5" t="s">
        <v>80</v>
      </c>
      <c r="BK298" s="141">
        <f>ROUND(I298*H298,2)</f>
        <v>0</v>
      </c>
      <c r="BL298" s="15" t="s">
        <v>163</v>
      </c>
      <c r="BM298" s="140" t="s">
        <v>505</v>
      </c>
    </row>
    <row r="299" spans="2:65" s="1" customFormat="1" ht="24.2" customHeight="1">
      <c r="B299" s="128"/>
      <c r="C299" s="129" t="s">
        <v>496</v>
      </c>
      <c r="D299" s="129" t="s">
        <v>159</v>
      </c>
      <c r="E299" s="130" t="s">
        <v>507</v>
      </c>
      <c r="F299" s="131" t="s">
        <v>508</v>
      </c>
      <c r="G299" s="132" t="s">
        <v>248</v>
      </c>
      <c r="H299" s="133">
        <v>243.86099999999999</v>
      </c>
      <c r="I299" s="134"/>
      <c r="J299" s="135">
        <f>ROUND(I299*H299,2)</f>
        <v>0</v>
      </c>
      <c r="K299" s="131" t="s">
        <v>225</v>
      </c>
      <c r="L299" s="30"/>
      <c r="M299" s="136" t="s">
        <v>1</v>
      </c>
      <c r="N299" s="137" t="s">
        <v>41</v>
      </c>
      <c r="P299" s="138">
        <f>O299*H299</f>
        <v>0</v>
      </c>
      <c r="Q299" s="138">
        <v>0</v>
      </c>
      <c r="R299" s="138">
        <f>Q299*H299</f>
        <v>0</v>
      </c>
      <c r="S299" s="138">
        <v>0</v>
      </c>
      <c r="T299" s="139">
        <f>S299*H299</f>
        <v>0</v>
      </c>
      <c r="AR299" s="140" t="s">
        <v>163</v>
      </c>
      <c r="AT299" s="140" t="s">
        <v>159</v>
      </c>
      <c r="AU299" s="140" t="s">
        <v>84</v>
      </c>
      <c r="AY299" s="15" t="s">
        <v>158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5" t="s">
        <v>80</v>
      </c>
      <c r="BK299" s="141">
        <f>ROUND(I299*H299,2)</f>
        <v>0</v>
      </c>
      <c r="BL299" s="15" t="s">
        <v>163</v>
      </c>
      <c r="BM299" s="140" t="s">
        <v>509</v>
      </c>
    </row>
    <row r="300" spans="2:65" s="1" customFormat="1" ht="24.2" customHeight="1">
      <c r="B300" s="128"/>
      <c r="C300" s="129" t="s">
        <v>502</v>
      </c>
      <c r="D300" s="129" t="s">
        <v>159</v>
      </c>
      <c r="E300" s="130" t="s">
        <v>511</v>
      </c>
      <c r="F300" s="131" t="s">
        <v>512</v>
      </c>
      <c r="G300" s="132" t="s">
        <v>248</v>
      </c>
      <c r="H300" s="133">
        <v>2194.7489999999998</v>
      </c>
      <c r="I300" s="134"/>
      <c r="J300" s="135">
        <f>ROUND(I300*H300,2)</f>
        <v>0</v>
      </c>
      <c r="K300" s="131" t="s">
        <v>225</v>
      </c>
      <c r="L300" s="30"/>
      <c r="M300" s="136" t="s">
        <v>1</v>
      </c>
      <c r="N300" s="137" t="s">
        <v>41</v>
      </c>
      <c r="P300" s="138">
        <f>O300*H300</f>
        <v>0</v>
      </c>
      <c r="Q300" s="138">
        <v>0</v>
      </c>
      <c r="R300" s="138">
        <f>Q300*H300</f>
        <v>0</v>
      </c>
      <c r="S300" s="138">
        <v>0</v>
      </c>
      <c r="T300" s="139">
        <f>S300*H300</f>
        <v>0</v>
      </c>
      <c r="AR300" s="140" t="s">
        <v>163</v>
      </c>
      <c r="AT300" s="140" t="s">
        <v>159</v>
      </c>
      <c r="AU300" s="140" t="s">
        <v>84</v>
      </c>
      <c r="AY300" s="15" t="s">
        <v>158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5" t="s">
        <v>80</v>
      </c>
      <c r="BK300" s="141">
        <f>ROUND(I300*H300,2)</f>
        <v>0</v>
      </c>
      <c r="BL300" s="15" t="s">
        <v>163</v>
      </c>
      <c r="BM300" s="140" t="s">
        <v>513</v>
      </c>
    </row>
    <row r="301" spans="2:65" s="11" customFormat="1">
      <c r="B301" s="142"/>
      <c r="D301" s="143" t="s">
        <v>165</v>
      </c>
      <c r="F301" s="145" t="s">
        <v>982</v>
      </c>
      <c r="H301" s="146">
        <v>2194.7489999999998</v>
      </c>
      <c r="I301" s="147"/>
      <c r="L301" s="142"/>
      <c r="M301" s="148"/>
      <c r="T301" s="149"/>
      <c r="AT301" s="144" t="s">
        <v>165</v>
      </c>
      <c r="AU301" s="144" t="s">
        <v>84</v>
      </c>
      <c r="AV301" s="11" t="s">
        <v>84</v>
      </c>
      <c r="AW301" s="11" t="s">
        <v>3</v>
      </c>
      <c r="AX301" s="11" t="s">
        <v>80</v>
      </c>
      <c r="AY301" s="144" t="s">
        <v>158</v>
      </c>
    </row>
    <row r="302" spans="2:65" s="1" customFormat="1" ht="44.25" customHeight="1">
      <c r="B302" s="128"/>
      <c r="C302" s="129" t="s">
        <v>506</v>
      </c>
      <c r="D302" s="129" t="s">
        <v>159</v>
      </c>
      <c r="E302" s="130" t="s">
        <v>516</v>
      </c>
      <c r="F302" s="131" t="s">
        <v>517</v>
      </c>
      <c r="G302" s="132" t="s">
        <v>248</v>
      </c>
      <c r="H302" s="133">
        <v>243.86099999999999</v>
      </c>
      <c r="I302" s="134"/>
      <c r="J302" s="135">
        <f>ROUND(I302*H302,2)</f>
        <v>0</v>
      </c>
      <c r="K302" s="131" t="s">
        <v>225</v>
      </c>
      <c r="L302" s="30"/>
      <c r="M302" s="136" t="s">
        <v>1</v>
      </c>
      <c r="N302" s="137" t="s">
        <v>41</v>
      </c>
      <c r="P302" s="138">
        <f>O302*H302</f>
        <v>0</v>
      </c>
      <c r="Q302" s="138">
        <v>0</v>
      </c>
      <c r="R302" s="138">
        <f>Q302*H302</f>
        <v>0</v>
      </c>
      <c r="S302" s="138">
        <v>0</v>
      </c>
      <c r="T302" s="139">
        <f>S302*H302</f>
        <v>0</v>
      </c>
      <c r="AR302" s="140" t="s">
        <v>163</v>
      </c>
      <c r="AT302" s="140" t="s">
        <v>159</v>
      </c>
      <c r="AU302" s="140" t="s">
        <v>84</v>
      </c>
      <c r="AY302" s="15" t="s">
        <v>158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5" t="s">
        <v>80</v>
      </c>
      <c r="BK302" s="141">
        <f>ROUND(I302*H302,2)</f>
        <v>0</v>
      </c>
      <c r="BL302" s="15" t="s">
        <v>163</v>
      </c>
      <c r="BM302" s="140" t="s">
        <v>518</v>
      </c>
    </row>
    <row r="303" spans="2:65" s="10" customFormat="1" ht="22.9" customHeight="1">
      <c r="B303" s="118"/>
      <c r="D303" s="119" t="s">
        <v>75</v>
      </c>
      <c r="E303" s="164" t="s">
        <v>519</v>
      </c>
      <c r="F303" s="164" t="s">
        <v>520</v>
      </c>
      <c r="I303" s="121"/>
      <c r="J303" s="165">
        <f>BK303</f>
        <v>0</v>
      </c>
      <c r="L303" s="118"/>
      <c r="M303" s="123"/>
      <c r="P303" s="124">
        <f>P304</f>
        <v>0</v>
      </c>
      <c r="R303" s="124">
        <f>R304</f>
        <v>0</v>
      </c>
      <c r="T303" s="125">
        <f>T304</f>
        <v>0</v>
      </c>
      <c r="AR303" s="119" t="s">
        <v>80</v>
      </c>
      <c r="AT303" s="126" t="s">
        <v>75</v>
      </c>
      <c r="AU303" s="126" t="s">
        <v>80</v>
      </c>
      <c r="AY303" s="119" t="s">
        <v>158</v>
      </c>
      <c r="BK303" s="127">
        <f>BK304</f>
        <v>0</v>
      </c>
    </row>
    <row r="304" spans="2:65" s="1" customFormat="1" ht="24.2" customHeight="1">
      <c r="B304" s="128"/>
      <c r="C304" s="129" t="s">
        <v>510</v>
      </c>
      <c r="D304" s="129" t="s">
        <v>159</v>
      </c>
      <c r="E304" s="130" t="s">
        <v>522</v>
      </c>
      <c r="F304" s="131" t="s">
        <v>523</v>
      </c>
      <c r="G304" s="132" t="s">
        <v>248</v>
      </c>
      <c r="H304" s="133">
        <v>41.927999999999997</v>
      </c>
      <c r="I304" s="134"/>
      <c r="J304" s="135">
        <f>ROUND(I304*H304,2)</f>
        <v>0</v>
      </c>
      <c r="K304" s="131" t="s">
        <v>524</v>
      </c>
      <c r="L304" s="30"/>
      <c r="M304" s="136" t="s">
        <v>1</v>
      </c>
      <c r="N304" s="137" t="s">
        <v>41</v>
      </c>
      <c r="P304" s="138">
        <f>O304*H304</f>
        <v>0</v>
      </c>
      <c r="Q304" s="138">
        <v>0</v>
      </c>
      <c r="R304" s="138">
        <f>Q304*H304</f>
        <v>0</v>
      </c>
      <c r="S304" s="138">
        <v>0</v>
      </c>
      <c r="T304" s="139">
        <f>S304*H304</f>
        <v>0</v>
      </c>
      <c r="AR304" s="140" t="s">
        <v>163</v>
      </c>
      <c r="AT304" s="140" t="s">
        <v>159</v>
      </c>
      <c r="AU304" s="140" t="s">
        <v>84</v>
      </c>
      <c r="AY304" s="15" t="s">
        <v>158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5" t="s">
        <v>80</v>
      </c>
      <c r="BK304" s="141">
        <f>ROUND(I304*H304,2)</f>
        <v>0</v>
      </c>
      <c r="BL304" s="15" t="s">
        <v>163</v>
      </c>
      <c r="BM304" s="140" t="s">
        <v>525</v>
      </c>
    </row>
    <row r="305" spans="2:65" s="10" customFormat="1" ht="25.9" customHeight="1">
      <c r="B305" s="118"/>
      <c r="D305" s="119" t="s">
        <v>75</v>
      </c>
      <c r="E305" s="120" t="s">
        <v>526</v>
      </c>
      <c r="F305" s="120" t="s">
        <v>527</v>
      </c>
      <c r="I305" s="121"/>
      <c r="J305" s="122">
        <f>BK305</f>
        <v>0</v>
      </c>
      <c r="L305" s="118"/>
      <c r="M305" s="123"/>
      <c r="P305" s="124">
        <f>P306+P310+P321+P325+P343+P369+P398+P415+P431</f>
        <v>0</v>
      </c>
      <c r="R305" s="124">
        <f>R306+R310+R321+R325+R343+R369+R398+R415+R431</f>
        <v>7.4737578300000003</v>
      </c>
      <c r="T305" s="125">
        <f>T306+T310+T321+T325+T343+T369+T398+T415+T431</f>
        <v>1.5904</v>
      </c>
      <c r="AR305" s="119" t="s">
        <v>84</v>
      </c>
      <c r="AT305" s="126" t="s">
        <v>75</v>
      </c>
      <c r="AU305" s="126" t="s">
        <v>76</v>
      </c>
      <c r="AY305" s="119" t="s">
        <v>158</v>
      </c>
      <c r="BK305" s="127">
        <f>BK306+BK310+BK321+BK325+BK343+BK369+BK398+BK415+BK431</f>
        <v>0</v>
      </c>
    </row>
    <row r="306" spans="2:65" s="10" customFormat="1" ht="22.9" customHeight="1">
      <c r="B306" s="118"/>
      <c r="D306" s="119" t="s">
        <v>75</v>
      </c>
      <c r="E306" s="164" t="s">
        <v>528</v>
      </c>
      <c r="F306" s="164" t="s">
        <v>529</v>
      </c>
      <c r="I306" s="121"/>
      <c r="J306" s="165">
        <f>BK306</f>
        <v>0</v>
      </c>
      <c r="L306" s="118"/>
      <c r="M306" s="123"/>
      <c r="P306" s="124">
        <f>SUM(P307:P309)</f>
        <v>0</v>
      </c>
      <c r="R306" s="124">
        <f>SUM(R307:R309)</f>
        <v>1.7114999999999998E-2</v>
      </c>
      <c r="T306" s="125">
        <f>SUM(T307:T309)</f>
        <v>0</v>
      </c>
      <c r="AR306" s="119" t="s">
        <v>84</v>
      </c>
      <c r="AT306" s="126" t="s">
        <v>75</v>
      </c>
      <c r="AU306" s="126" t="s">
        <v>80</v>
      </c>
      <c r="AY306" s="119" t="s">
        <v>158</v>
      </c>
      <c r="BK306" s="127">
        <f>SUM(BK307:BK309)</f>
        <v>0</v>
      </c>
    </row>
    <row r="307" spans="2:65" s="1" customFormat="1" ht="33" customHeight="1">
      <c r="B307" s="128"/>
      <c r="C307" s="129" t="s">
        <v>515</v>
      </c>
      <c r="D307" s="129" t="s">
        <v>159</v>
      </c>
      <c r="E307" s="130" t="s">
        <v>983</v>
      </c>
      <c r="F307" s="131" t="s">
        <v>984</v>
      </c>
      <c r="G307" s="132" t="s">
        <v>256</v>
      </c>
      <c r="H307" s="133">
        <v>4.8899999999999997</v>
      </c>
      <c r="I307" s="134"/>
      <c r="J307" s="135">
        <f>ROUND(I307*H307,2)</f>
        <v>0</v>
      </c>
      <c r="K307" s="131" t="s">
        <v>1</v>
      </c>
      <c r="L307" s="30"/>
      <c r="M307" s="136" t="s">
        <v>1</v>
      </c>
      <c r="N307" s="137" t="s">
        <v>41</v>
      </c>
      <c r="P307" s="138">
        <f>O307*H307</f>
        <v>0</v>
      </c>
      <c r="Q307" s="138">
        <v>3.5000000000000001E-3</v>
      </c>
      <c r="R307" s="138">
        <f>Q307*H307</f>
        <v>1.7114999999999998E-2</v>
      </c>
      <c r="S307" s="138">
        <v>0</v>
      </c>
      <c r="T307" s="139">
        <f>S307*H307</f>
        <v>0</v>
      </c>
      <c r="AR307" s="140" t="s">
        <v>294</v>
      </c>
      <c r="AT307" s="140" t="s">
        <v>159</v>
      </c>
      <c r="AU307" s="140" t="s">
        <v>84</v>
      </c>
      <c r="AY307" s="15" t="s">
        <v>158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5" t="s">
        <v>80</v>
      </c>
      <c r="BK307" s="141">
        <f>ROUND(I307*H307,2)</f>
        <v>0</v>
      </c>
      <c r="BL307" s="15" t="s">
        <v>294</v>
      </c>
      <c r="BM307" s="140" t="s">
        <v>985</v>
      </c>
    </row>
    <row r="308" spans="2:65" s="11" customFormat="1">
      <c r="B308" s="142"/>
      <c r="D308" s="143" t="s">
        <v>165</v>
      </c>
      <c r="E308" s="144" t="s">
        <v>1</v>
      </c>
      <c r="F308" s="145" t="s">
        <v>986</v>
      </c>
      <c r="H308" s="146">
        <v>4.8899999999999997</v>
      </c>
      <c r="I308" s="147"/>
      <c r="L308" s="142"/>
      <c r="M308" s="148"/>
      <c r="T308" s="149"/>
      <c r="AT308" s="144" t="s">
        <v>165</v>
      </c>
      <c r="AU308" s="144" t="s">
        <v>84</v>
      </c>
      <c r="AV308" s="11" t="s">
        <v>84</v>
      </c>
      <c r="AW308" s="11" t="s">
        <v>32</v>
      </c>
      <c r="AX308" s="11" t="s">
        <v>80</v>
      </c>
      <c r="AY308" s="144" t="s">
        <v>158</v>
      </c>
    </row>
    <row r="309" spans="2:65" s="1" customFormat="1" ht="24.2" customHeight="1">
      <c r="B309" s="128"/>
      <c r="C309" s="129" t="s">
        <v>521</v>
      </c>
      <c r="D309" s="129" t="s">
        <v>159</v>
      </c>
      <c r="E309" s="130" t="s">
        <v>550</v>
      </c>
      <c r="F309" s="131" t="s">
        <v>551</v>
      </c>
      <c r="G309" s="132" t="s">
        <v>552</v>
      </c>
      <c r="H309" s="176"/>
      <c r="I309" s="134"/>
      <c r="J309" s="135">
        <f>ROUND(I309*H309,2)</f>
        <v>0</v>
      </c>
      <c r="K309" s="131" t="s">
        <v>225</v>
      </c>
      <c r="L309" s="30"/>
      <c r="M309" s="136" t="s">
        <v>1</v>
      </c>
      <c r="N309" s="137" t="s">
        <v>41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294</v>
      </c>
      <c r="AT309" s="140" t="s">
        <v>159</v>
      </c>
      <c r="AU309" s="140" t="s">
        <v>84</v>
      </c>
      <c r="AY309" s="15" t="s">
        <v>158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5" t="s">
        <v>80</v>
      </c>
      <c r="BK309" s="141">
        <f>ROUND(I309*H309,2)</f>
        <v>0</v>
      </c>
      <c r="BL309" s="15" t="s">
        <v>294</v>
      </c>
      <c r="BM309" s="140" t="s">
        <v>553</v>
      </c>
    </row>
    <row r="310" spans="2:65" s="10" customFormat="1" ht="22.9" customHeight="1">
      <c r="B310" s="118"/>
      <c r="D310" s="119" t="s">
        <v>75</v>
      </c>
      <c r="E310" s="164" t="s">
        <v>554</v>
      </c>
      <c r="F310" s="164" t="s">
        <v>555</v>
      </c>
      <c r="I310" s="121"/>
      <c r="J310" s="165">
        <f>BK310</f>
        <v>0</v>
      </c>
      <c r="L310" s="118"/>
      <c r="M310" s="123"/>
      <c r="P310" s="124">
        <f>SUM(P311:P320)</f>
        <v>0</v>
      </c>
      <c r="R310" s="124">
        <f>SUM(R311:R320)</f>
        <v>0.91721049999999993</v>
      </c>
      <c r="T310" s="125">
        <f>SUM(T311:T320)</f>
        <v>0</v>
      </c>
      <c r="AR310" s="119" t="s">
        <v>84</v>
      </c>
      <c r="AT310" s="126" t="s">
        <v>75</v>
      </c>
      <c r="AU310" s="126" t="s">
        <v>80</v>
      </c>
      <c r="AY310" s="119" t="s">
        <v>158</v>
      </c>
      <c r="BK310" s="127">
        <f>SUM(BK311:BK320)</f>
        <v>0</v>
      </c>
    </row>
    <row r="311" spans="2:65" s="1" customFormat="1" ht="24.2" customHeight="1">
      <c r="B311" s="128"/>
      <c r="C311" s="129" t="s">
        <v>530</v>
      </c>
      <c r="D311" s="129" t="s">
        <v>159</v>
      </c>
      <c r="E311" s="130" t="s">
        <v>987</v>
      </c>
      <c r="F311" s="131" t="s">
        <v>988</v>
      </c>
      <c r="G311" s="132" t="s">
        <v>256</v>
      </c>
      <c r="H311" s="133">
        <v>38.604999999999997</v>
      </c>
      <c r="I311" s="134"/>
      <c r="J311" s="135">
        <f>ROUND(I311*H311,2)</f>
        <v>0</v>
      </c>
      <c r="K311" s="131" t="s">
        <v>225</v>
      </c>
      <c r="L311" s="30"/>
      <c r="M311" s="136" t="s">
        <v>1</v>
      </c>
      <c r="N311" s="137" t="s">
        <v>41</v>
      </c>
      <c r="P311" s="138">
        <f>O311*H311</f>
        <v>0</v>
      </c>
      <c r="Q311" s="138">
        <v>6.0000000000000001E-3</v>
      </c>
      <c r="R311" s="138">
        <f>Q311*H311</f>
        <v>0.23162999999999997</v>
      </c>
      <c r="S311" s="138">
        <v>0</v>
      </c>
      <c r="T311" s="139">
        <f>S311*H311</f>
        <v>0</v>
      </c>
      <c r="AR311" s="140" t="s">
        <v>294</v>
      </c>
      <c r="AT311" s="140" t="s">
        <v>159</v>
      </c>
      <c r="AU311" s="140" t="s">
        <v>84</v>
      </c>
      <c r="AY311" s="15" t="s">
        <v>158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5" t="s">
        <v>80</v>
      </c>
      <c r="BK311" s="141">
        <f>ROUND(I311*H311,2)</f>
        <v>0</v>
      </c>
      <c r="BL311" s="15" t="s">
        <v>294</v>
      </c>
      <c r="BM311" s="140" t="s">
        <v>989</v>
      </c>
    </row>
    <row r="312" spans="2:65" s="11" customFormat="1">
      <c r="B312" s="142"/>
      <c r="D312" s="143" t="s">
        <v>165</v>
      </c>
      <c r="E312" s="144" t="s">
        <v>1</v>
      </c>
      <c r="F312" s="145" t="s">
        <v>990</v>
      </c>
      <c r="H312" s="146">
        <v>24.43</v>
      </c>
      <c r="I312" s="147"/>
      <c r="L312" s="142"/>
      <c r="M312" s="148"/>
      <c r="T312" s="149"/>
      <c r="AT312" s="144" t="s">
        <v>165</v>
      </c>
      <c r="AU312" s="144" t="s">
        <v>84</v>
      </c>
      <c r="AV312" s="11" t="s">
        <v>84</v>
      </c>
      <c r="AW312" s="11" t="s">
        <v>32</v>
      </c>
      <c r="AX312" s="11" t="s">
        <v>76</v>
      </c>
      <c r="AY312" s="144" t="s">
        <v>158</v>
      </c>
    </row>
    <row r="313" spans="2:65" s="11" customFormat="1">
      <c r="B313" s="142"/>
      <c r="D313" s="143" t="s">
        <v>165</v>
      </c>
      <c r="E313" s="144" t="s">
        <v>1</v>
      </c>
      <c r="F313" s="145" t="s">
        <v>991</v>
      </c>
      <c r="H313" s="146">
        <v>14.175000000000001</v>
      </c>
      <c r="I313" s="147"/>
      <c r="L313" s="142"/>
      <c r="M313" s="148"/>
      <c r="T313" s="149"/>
      <c r="AT313" s="144" t="s">
        <v>165</v>
      </c>
      <c r="AU313" s="144" t="s">
        <v>84</v>
      </c>
      <c r="AV313" s="11" t="s">
        <v>84</v>
      </c>
      <c r="AW313" s="11" t="s">
        <v>32</v>
      </c>
      <c r="AX313" s="11" t="s">
        <v>76</v>
      </c>
      <c r="AY313" s="144" t="s">
        <v>158</v>
      </c>
    </row>
    <row r="314" spans="2:65" s="1" customFormat="1" ht="24.2" customHeight="1">
      <c r="B314" s="128"/>
      <c r="C314" s="166" t="s">
        <v>534</v>
      </c>
      <c r="D314" s="166" t="s">
        <v>544</v>
      </c>
      <c r="E314" s="167" t="s">
        <v>992</v>
      </c>
      <c r="F314" s="168" t="s">
        <v>993</v>
      </c>
      <c r="G314" s="169" t="s">
        <v>256</v>
      </c>
      <c r="H314" s="170">
        <v>40.534999999999997</v>
      </c>
      <c r="I314" s="171"/>
      <c r="J314" s="172">
        <f>ROUND(I314*H314,2)</f>
        <v>0</v>
      </c>
      <c r="K314" s="168" t="s">
        <v>225</v>
      </c>
      <c r="L314" s="173"/>
      <c r="M314" s="174" t="s">
        <v>1</v>
      </c>
      <c r="N314" s="175" t="s">
        <v>41</v>
      </c>
      <c r="P314" s="138">
        <f>O314*H314</f>
        <v>0</v>
      </c>
      <c r="Q314" s="138">
        <v>1.55E-2</v>
      </c>
      <c r="R314" s="138">
        <f>Q314*H314</f>
        <v>0.62829249999999992</v>
      </c>
      <c r="S314" s="138">
        <v>0</v>
      </c>
      <c r="T314" s="139">
        <f>S314*H314</f>
        <v>0</v>
      </c>
      <c r="AR314" s="140" t="s">
        <v>377</v>
      </c>
      <c r="AT314" s="140" t="s">
        <v>544</v>
      </c>
      <c r="AU314" s="140" t="s">
        <v>84</v>
      </c>
      <c r="AY314" s="15" t="s">
        <v>158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5" t="s">
        <v>80</v>
      </c>
      <c r="BK314" s="141">
        <f>ROUND(I314*H314,2)</f>
        <v>0</v>
      </c>
      <c r="BL314" s="15" t="s">
        <v>294</v>
      </c>
      <c r="BM314" s="140" t="s">
        <v>994</v>
      </c>
    </row>
    <row r="315" spans="2:65" s="11" customFormat="1">
      <c r="B315" s="142"/>
      <c r="D315" s="143" t="s">
        <v>165</v>
      </c>
      <c r="F315" s="145" t="s">
        <v>995</v>
      </c>
      <c r="H315" s="146">
        <v>40.534999999999997</v>
      </c>
      <c r="I315" s="147"/>
      <c r="L315" s="142"/>
      <c r="M315" s="148"/>
      <c r="T315" s="149"/>
      <c r="AT315" s="144" t="s">
        <v>165</v>
      </c>
      <c r="AU315" s="144" t="s">
        <v>84</v>
      </c>
      <c r="AV315" s="11" t="s">
        <v>84</v>
      </c>
      <c r="AW315" s="11" t="s">
        <v>3</v>
      </c>
      <c r="AX315" s="11" t="s">
        <v>80</v>
      </c>
      <c r="AY315" s="144" t="s">
        <v>158</v>
      </c>
    </row>
    <row r="316" spans="2:65" s="1" customFormat="1" ht="24.2" customHeight="1">
      <c r="B316" s="128"/>
      <c r="C316" s="129" t="s">
        <v>121</v>
      </c>
      <c r="D316" s="129" t="s">
        <v>159</v>
      </c>
      <c r="E316" s="130" t="s">
        <v>567</v>
      </c>
      <c r="F316" s="131" t="s">
        <v>568</v>
      </c>
      <c r="G316" s="132" t="s">
        <v>256</v>
      </c>
      <c r="H316" s="133">
        <v>130.19999999999999</v>
      </c>
      <c r="I316" s="134"/>
      <c r="J316" s="135">
        <f>ROUND(I316*H316,2)</f>
        <v>0</v>
      </c>
      <c r="K316" s="131" t="s">
        <v>225</v>
      </c>
      <c r="L316" s="30"/>
      <c r="M316" s="136" t="s">
        <v>1</v>
      </c>
      <c r="N316" s="137" t="s">
        <v>41</v>
      </c>
      <c r="P316" s="138">
        <f>O316*H316</f>
        <v>0</v>
      </c>
      <c r="Q316" s="138">
        <v>0</v>
      </c>
      <c r="R316" s="138">
        <f>Q316*H316</f>
        <v>0</v>
      </c>
      <c r="S316" s="138">
        <v>0</v>
      </c>
      <c r="T316" s="139">
        <f>S316*H316</f>
        <v>0</v>
      </c>
      <c r="AR316" s="140" t="s">
        <v>294</v>
      </c>
      <c r="AT316" s="140" t="s">
        <v>159</v>
      </c>
      <c r="AU316" s="140" t="s">
        <v>84</v>
      </c>
      <c r="AY316" s="15" t="s">
        <v>158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5" t="s">
        <v>80</v>
      </c>
      <c r="BK316" s="141">
        <f>ROUND(I316*H316,2)</f>
        <v>0</v>
      </c>
      <c r="BL316" s="15" t="s">
        <v>294</v>
      </c>
      <c r="BM316" s="140" t="s">
        <v>569</v>
      </c>
    </row>
    <row r="317" spans="2:65" s="11" customFormat="1">
      <c r="B317" s="142"/>
      <c r="D317" s="143" t="s">
        <v>165</v>
      </c>
      <c r="E317" s="144" t="s">
        <v>1</v>
      </c>
      <c r="F317" s="145" t="s">
        <v>921</v>
      </c>
      <c r="H317" s="146">
        <v>130.19999999999999</v>
      </c>
      <c r="I317" s="147"/>
      <c r="L317" s="142"/>
      <c r="M317" s="148"/>
      <c r="T317" s="149"/>
      <c r="AT317" s="144" t="s">
        <v>165</v>
      </c>
      <c r="AU317" s="144" t="s">
        <v>84</v>
      </c>
      <c r="AV317" s="11" t="s">
        <v>84</v>
      </c>
      <c r="AW317" s="11" t="s">
        <v>32</v>
      </c>
      <c r="AX317" s="11" t="s">
        <v>80</v>
      </c>
      <c r="AY317" s="144" t="s">
        <v>158</v>
      </c>
    </row>
    <row r="318" spans="2:65" s="1" customFormat="1" ht="16.5" customHeight="1">
      <c r="B318" s="128"/>
      <c r="C318" s="166" t="s">
        <v>543</v>
      </c>
      <c r="D318" s="166" t="s">
        <v>544</v>
      </c>
      <c r="E318" s="167" t="s">
        <v>571</v>
      </c>
      <c r="F318" s="168" t="s">
        <v>572</v>
      </c>
      <c r="G318" s="169" t="s">
        <v>256</v>
      </c>
      <c r="H318" s="170">
        <v>143.22</v>
      </c>
      <c r="I318" s="171"/>
      <c r="J318" s="172">
        <f>ROUND(I318*H318,2)</f>
        <v>0</v>
      </c>
      <c r="K318" s="168" t="s">
        <v>225</v>
      </c>
      <c r="L318" s="173"/>
      <c r="M318" s="174" t="s">
        <v>1</v>
      </c>
      <c r="N318" s="175" t="s">
        <v>41</v>
      </c>
      <c r="P318" s="138">
        <f>O318*H318</f>
        <v>0</v>
      </c>
      <c r="Q318" s="138">
        <v>4.0000000000000002E-4</v>
      </c>
      <c r="R318" s="138">
        <f>Q318*H318</f>
        <v>5.7288000000000006E-2</v>
      </c>
      <c r="S318" s="138">
        <v>0</v>
      </c>
      <c r="T318" s="139">
        <f>S318*H318</f>
        <v>0</v>
      </c>
      <c r="AR318" s="140" t="s">
        <v>377</v>
      </c>
      <c r="AT318" s="140" t="s">
        <v>544</v>
      </c>
      <c r="AU318" s="140" t="s">
        <v>84</v>
      </c>
      <c r="AY318" s="15" t="s">
        <v>158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5" t="s">
        <v>80</v>
      </c>
      <c r="BK318" s="141">
        <f>ROUND(I318*H318,2)</f>
        <v>0</v>
      </c>
      <c r="BL318" s="15" t="s">
        <v>294</v>
      </c>
      <c r="BM318" s="140" t="s">
        <v>573</v>
      </c>
    </row>
    <row r="319" spans="2:65" s="11" customFormat="1">
      <c r="B319" s="142"/>
      <c r="D319" s="143" t="s">
        <v>165</v>
      </c>
      <c r="F319" s="145" t="s">
        <v>996</v>
      </c>
      <c r="H319" s="146">
        <v>143.22</v>
      </c>
      <c r="I319" s="147"/>
      <c r="L319" s="142"/>
      <c r="M319" s="148"/>
      <c r="T319" s="149"/>
      <c r="AT319" s="144" t="s">
        <v>165</v>
      </c>
      <c r="AU319" s="144" t="s">
        <v>84</v>
      </c>
      <c r="AV319" s="11" t="s">
        <v>84</v>
      </c>
      <c r="AW319" s="11" t="s">
        <v>3</v>
      </c>
      <c r="AX319" s="11" t="s">
        <v>80</v>
      </c>
      <c r="AY319" s="144" t="s">
        <v>158</v>
      </c>
    </row>
    <row r="320" spans="2:65" s="1" customFormat="1" ht="24.2" customHeight="1">
      <c r="B320" s="128"/>
      <c r="C320" s="129" t="s">
        <v>549</v>
      </c>
      <c r="D320" s="129" t="s">
        <v>159</v>
      </c>
      <c r="E320" s="130" t="s">
        <v>576</v>
      </c>
      <c r="F320" s="131" t="s">
        <v>577</v>
      </c>
      <c r="G320" s="132" t="s">
        <v>552</v>
      </c>
      <c r="H320" s="176"/>
      <c r="I320" s="134"/>
      <c r="J320" s="135">
        <f>ROUND(I320*H320,2)</f>
        <v>0</v>
      </c>
      <c r="K320" s="131" t="s">
        <v>225</v>
      </c>
      <c r="L320" s="30"/>
      <c r="M320" s="136" t="s">
        <v>1</v>
      </c>
      <c r="N320" s="137" t="s">
        <v>41</v>
      </c>
      <c r="P320" s="138">
        <f>O320*H320</f>
        <v>0</v>
      </c>
      <c r="Q320" s="138">
        <v>0</v>
      </c>
      <c r="R320" s="138">
        <f>Q320*H320</f>
        <v>0</v>
      </c>
      <c r="S320" s="138">
        <v>0</v>
      </c>
      <c r="T320" s="139">
        <f>S320*H320</f>
        <v>0</v>
      </c>
      <c r="AR320" s="140" t="s">
        <v>294</v>
      </c>
      <c r="AT320" s="140" t="s">
        <v>159</v>
      </c>
      <c r="AU320" s="140" t="s">
        <v>84</v>
      </c>
      <c r="AY320" s="15" t="s">
        <v>158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5" t="s">
        <v>80</v>
      </c>
      <c r="BK320" s="141">
        <f>ROUND(I320*H320,2)</f>
        <v>0</v>
      </c>
      <c r="BL320" s="15" t="s">
        <v>294</v>
      </c>
      <c r="BM320" s="140" t="s">
        <v>578</v>
      </c>
    </row>
    <row r="321" spans="2:65" s="10" customFormat="1" ht="22.9" customHeight="1">
      <c r="B321" s="118"/>
      <c r="D321" s="119" t="s">
        <v>75</v>
      </c>
      <c r="E321" s="164" t="s">
        <v>579</v>
      </c>
      <c r="F321" s="164" t="s">
        <v>580</v>
      </c>
      <c r="I321" s="121"/>
      <c r="J321" s="165">
        <f>BK321</f>
        <v>0</v>
      </c>
      <c r="L321" s="118"/>
      <c r="M321" s="123"/>
      <c r="P321" s="124">
        <f>SUM(P322:P324)</f>
        <v>0</v>
      </c>
      <c r="R321" s="124">
        <f>SUM(R322:R324)</f>
        <v>8.2047320000000007E-2</v>
      </c>
      <c r="T321" s="125">
        <f>SUM(T322:T324)</f>
        <v>0</v>
      </c>
      <c r="AR321" s="119" t="s">
        <v>84</v>
      </c>
      <c r="AT321" s="126" t="s">
        <v>75</v>
      </c>
      <c r="AU321" s="126" t="s">
        <v>80</v>
      </c>
      <c r="AY321" s="119" t="s">
        <v>158</v>
      </c>
      <c r="BK321" s="127">
        <f>SUM(BK322:BK324)</f>
        <v>0</v>
      </c>
    </row>
    <row r="322" spans="2:65" s="1" customFormat="1" ht="33" customHeight="1">
      <c r="B322" s="128"/>
      <c r="C322" s="129" t="s">
        <v>556</v>
      </c>
      <c r="D322" s="129" t="s">
        <v>159</v>
      </c>
      <c r="E322" s="130" t="s">
        <v>582</v>
      </c>
      <c r="F322" s="131" t="s">
        <v>583</v>
      </c>
      <c r="G322" s="132" t="s">
        <v>256</v>
      </c>
      <c r="H322" s="133">
        <v>6.7640000000000002</v>
      </c>
      <c r="I322" s="134"/>
      <c r="J322" s="135">
        <f>ROUND(I322*H322,2)</f>
        <v>0</v>
      </c>
      <c r="K322" s="131" t="s">
        <v>225</v>
      </c>
      <c r="L322" s="30"/>
      <c r="M322" s="136" t="s">
        <v>1</v>
      </c>
      <c r="N322" s="137" t="s">
        <v>41</v>
      </c>
      <c r="P322" s="138">
        <f>O322*H322</f>
        <v>0</v>
      </c>
      <c r="Q322" s="138">
        <v>1.213E-2</v>
      </c>
      <c r="R322" s="138">
        <f>Q322*H322</f>
        <v>8.2047320000000007E-2</v>
      </c>
      <c r="S322" s="138">
        <v>0</v>
      </c>
      <c r="T322" s="139">
        <f>S322*H322</f>
        <v>0</v>
      </c>
      <c r="AR322" s="140" t="s">
        <v>294</v>
      </c>
      <c r="AT322" s="140" t="s">
        <v>159</v>
      </c>
      <c r="AU322" s="140" t="s">
        <v>84</v>
      </c>
      <c r="AY322" s="15" t="s">
        <v>158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5" t="s">
        <v>80</v>
      </c>
      <c r="BK322" s="141">
        <f>ROUND(I322*H322,2)</f>
        <v>0</v>
      </c>
      <c r="BL322" s="15" t="s">
        <v>294</v>
      </c>
      <c r="BM322" s="140" t="s">
        <v>584</v>
      </c>
    </row>
    <row r="323" spans="2:65" s="11" customFormat="1">
      <c r="B323" s="142"/>
      <c r="D323" s="143" t="s">
        <v>165</v>
      </c>
      <c r="E323" s="144" t="s">
        <v>1</v>
      </c>
      <c r="F323" s="145" t="s">
        <v>997</v>
      </c>
      <c r="H323" s="146">
        <v>6.7640000000000002</v>
      </c>
      <c r="I323" s="147"/>
      <c r="L323" s="142"/>
      <c r="M323" s="148"/>
      <c r="T323" s="149"/>
      <c r="AT323" s="144" t="s">
        <v>165</v>
      </c>
      <c r="AU323" s="144" t="s">
        <v>84</v>
      </c>
      <c r="AV323" s="11" t="s">
        <v>84</v>
      </c>
      <c r="AW323" s="11" t="s">
        <v>32</v>
      </c>
      <c r="AX323" s="11" t="s">
        <v>80</v>
      </c>
      <c r="AY323" s="144" t="s">
        <v>158</v>
      </c>
    </row>
    <row r="324" spans="2:65" s="1" customFormat="1" ht="24.2" customHeight="1">
      <c r="B324" s="128"/>
      <c r="C324" s="129" t="s">
        <v>561</v>
      </c>
      <c r="D324" s="129" t="s">
        <v>159</v>
      </c>
      <c r="E324" s="130" t="s">
        <v>612</v>
      </c>
      <c r="F324" s="131" t="s">
        <v>613</v>
      </c>
      <c r="G324" s="132" t="s">
        <v>552</v>
      </c>
      <c r="H324" s="176"/>
      <c r="I324" s="134"/>
      <c r="J324" s="135">
        <f>ROUND(I324*H324,2)</f>
        <v>0</v>
      </c>
      <c r="K324" s="131" t="s">
        <v>225</v>
      </c>
      <c r="L324" s="30"/>
      <c r="M324" s="136" t="s">
        <v>1</v>
      </c>
      <c r="N324" s="137" t="s">
        <v>41</v>
      </c>
      <c r="P324" s="138">
        <f>O324*H324</f>
        <v>0</v>
      </c>
      <c r="Q324" s="138">
        <v>0</v>
      </c>
      <c r="R324" s="138">
        <f>Q324*H324</f>
        <v>0</v>
      </c>
      <c r="S324" s="138">
        <v>0</v>
      </c>
      <c r="T324" s="139">
        <f>S324*H324</f>
        <v>0</v>
      </c>
      <c r="AR324" s="140" t="s">
        <v>294</v>
      </c>
      <c r="AT324" s="140" t="s">
        <v>159</v>
      </c>
      <c r="AU324" s="140" t="s">
        <v>84</v>
      </c>
      <c r="AY324" s="15" t="s">
        <v>158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5" t="s">
        <v>80</v>
      </c>
      <c r="BK324" s="141">
        <f>ROUND(I324*H324,2)</f>
        <v>0</v>
      </c>
      <c r="BL324" s="15" t="s">
        <v>294</v>
      </c>
      <c r="BM324" s="140" t="s">
        <v>614</v>
      </c>
    </row>
    <row r="325" spans="2:65" s="10" customFormat="1" ht="22.9" customHeight="1">
      <c r="B325" s="118"/>
      <c r="D325" s="119" t="s">
        <v>75</v>
      </c>
      <c r="E325" s="164" t="s">
        <v>615</v>
      </c>
      <c r="F325" s="164" t="s">
        <v>616</v>
      </c>
      <c r="I325" s="121"/>
      <c r="J325" s="165">
        <f>BK325</f>
        <v>0</v>
      </c>
      <c r="L325" s="118"/>
      <c r="M325" s="123"/>
      <c r="P325" s="124">
        <f>SUM(P326:P342)</f>
        <v>0</v>
      </c>
      <c r="R325" s="124">
        <f>SUM(R326:R342)</f>
        <v>1.0715638000000003</v>
      </c>
      <c r="T325" s="125">
        <f>SUM(T326:T342)</f>
        <v>0</v>
      </c>
      <c r="AR325" s="119" t="s">
        <v>84</v>
      </c>
      <c r="AT325" s="126" t="s">
        <v>75</v>
      </c>
      <c r="AU325" s="126" t="s">
        <v>80</v>
      </c>
      <c r="AY325" s="119" t="s">
        <v>158</v>
      </c>
      <c r="BK325" s="127">
        <f>SUM(BK326:BK342)</f>
        <v>0</v>
      </c>
    </row>
    <row r="326" spans="2:65" s="1" customFormat="1" ht="24.2" customHeight="1">
      <c r="B326" s="128"/>
      <c r="C326" s="129" t="s">
        <v>566</v>
      </c>
      <c r="D326" s="129" t="s">
        <v>159</v>
      </c>
      <c r="E326" s="130" t="s">
        <v>998</v>
      </c>
      <c r="F326" s="131" t="s">
        <v>999</v>
      </c>
      <c r="G326" s="132" t="s">
        <v>325</v>
      </c>
      <c r="H326" s="133">
        <v>1</v>
      </c>
      <c r="I326" s="134"/>
      <c r="J326" s="135">
        <f>ROUND(I326*H326,2)</f>
        <v>0</v>
      </c>
      <c r="K326" s="131" t="s">
        <v>1</v>
      </c>
      <c r="L326" s="30"/>
      <c r="M326" s="136" t="s">
        <v>1</v>
      </c>
      <c r="N326" s="137" t="s">
        <v>41</v>
      </c>
      <c r="P326" s="138">
        <f>O326*H326</f>
        <v>0</v>
      </c>
      <c r="Q326" s="138">
        <v>0</v>
      </c>
      <c r="R326" s="138">
        <f>Q326*H326</f>
        <v>0</v>
      </c>
      <c r="S326" s="138">
        <v>0</v>
      </c>
      <c r="T326" s="139">
        <f>S326*H326</f>
        <v>0</v>
      </c>
      <c r="AR326" s="140" t="s">
        <v>294</v>
      </c>
      <c r="AT326" s="140" t="s">
        <v>159</v>
      </c>
      <c r="AU326" s="140" t="s">
        <v>84</v>
      </c>
      <c r="AY326" s="15" t="s">
        <v>158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5" t="s">
        <v>80</v>
      </c>
      <c r="BK326" s="141">
        <f>ROUND(I326*H326,2)</f>
        <v>0</v>
      </c>
      <c r="BL326" s="15" t="s">
        <v>294</v>
      </c>
      <c r="BM326" s="140" t="s">
        <v>1000</v>
      </c>
    </row>
    <row r="327" spans="2:65" s="1" customFormat="1" ht="24.2" customHeight="1">
      <c r="B327" s="128"/>
      <c r="C327" s="129" t="s">
        <v>570</v>
      </c>
      <c r="D327" s="129" t="s">
        <v>159</v>
      </c>
      <c r="E327" s="130" t="s">
        <v>1001</v>
      </c>
      <c r="F327" s="131" t="s">
        <v>1002</v>
      </c>
      <c r="G327" s="132" t="s">
        <v>352</v>
      </c>
      <c r="H327" s="133">
        <v>3</v>
      </c>
      <c r="I327" s="134"/>
      <c r="J327" s="135">
        <f>ROUND(I327*H327,2)</f>
        <v>0</v>
      </c>
      <c r="K327" s="131" t="s">
        <v>225</v>
      </c>
      <c r="L327" s="30"/>
      <c r="M327" s="136" t="s">
        <v>1</v>
      </c>
      <c r="N327" s="137" t="s">
        <v>41</v>
      </c>
      <c r="P327" s="138">
        <f>O327*H327</f>
        <v>0</v>
      </c>
      <c r="Q327" s="138">
        <v>0</v>
      </c>
      <c r="R327" s="138">
        <f>Q327*H327</f>
        <v>0</v>
      </c>
      <c r="S327" s="138">
        <v>0</v>
      </c>
      <c r="T327" s="139">
        <f>S327*H327</f>
        <v>0</v>
      </c>
      <c r="AR327" s="140" t="s">
        <v>294</v>
      </c>
      <c r="AT327" s="140" t="s">
        <v>159</v>
      </c>
      <c r="AU327" s="140" t="s">
        <v>84</v>
      </c>
      <c r="AY327" s="15" t="s">
        <v>158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5" t="s">
        <v>80</v>
      </c>
      <c r="BK327" s="141">
        <f>ROUND(I327*H327,2)</f>
        <v>0</v>
      </c>
      <c r="BL327" s="15" t="s">
        <v>294</v>
      </c>
      <c r="BM327" s="140" t="s">
        <v>1003</v>
      </c>
    </row>
    <row r="328" spans="2:65" s="11" customFormat="1">
      <c r="B328" s="142"/>
      <c r="D328" s="143" t="s">
        <v>165</v>
      </c>
      <c r="E328" s="144" t="s">
        <v>1</v>
      </c>
      <c r="F328" s="145" t="s">
        <v>1004</v>
      </c>
      <c r="H328" s="146">
        <v>3</v>
      </c>
      <c r="I328" s="147"/>
      <c r="L328" s="142"/>
      <c r="M328" s="148"/>
      <c r="T328" s="149"/>
      <c r="AT328" s="144" t="s">
        <v>165</v>
      </c>
      <c r="AU328" s="144" t="s">
        <v>84</v>
      </c>
      <c r="AV328" s="11" t="s">
        <v>84</v>
      </c>
      <c r="AW328" s="11" t="s">
        <v>32</v>
      </c>
      <c r="AX328" s="11" t="s">
        <v>80</v>
      </c>
      <c r="AY328" s="144" t="s">
        <v>158</v>
      </c>
    </row>
    <row r="329" spans="2:65" s="1" customFormat="1" ht="24.2" customHeight="1">
      <c r="B329" s="128"/>
      <c r="C329" s="166" t="s">
        <v>575</v>
      </c>
      <c r="D329" s="166" t="s">
        <v>544</v>
      </c>
      <c r="E329" s="167" t="s">
        <v>1005</v>
      </c>
      <c r="F329" s="168" t="s">
        <v>1006</v>
      </c>
      <c r="G329" s="169" t="s">
        <v>352</v>
      </c>
      <c r="H329" s="170">
        <v>3</v>
      </c>
      <c r="I329" s="171"/>
      <c r="J329" s="172">
        <f>ROUND(I329*H329,2)</f>
        <v>0</v>
      </c>
      <c r="K329" s="168" t="s">
        <v>225</v>
      </c>
      <c r="L329" s="173"/>
      <c r="M329" s="174" t="s">
        <v>1</v>
      </c>
      <c r="N329" s="175" t="s">
        <v>41</v>
      </c>
      <c r="P329" s="138">
        <f>O329*H329</f>
        <v>0</v>
      </c>
      <c r="Q329" s="138">
        <v>8.0000000000000002E-3</v>
      </c>
      <c r="R329" s="138">
        <f>Q329*H329</f>
        <v>2.4E-2</v>
      </c>
      <c r="S329" s="138">
        <v>0</v>
      </c>
      <c r="T329" s="139">
        <f>S329*H329</f>
        <v>0</v>
      </c>
      <c r="AR329" s="140" t="s">
        <v>377</v>
      </c>
      <c r="AT329" s="140" t="s">
        <v>544</v>
      </c>
      <c r="AU329" s="140" t="s">
        <v>84</v>
      </c>
      <c r="AY329" s="15" t="s">
        <v>158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5" t="s">
        <v>80</v>
      </c>
      <c r="BK329" s="141">
        <f>ROUND(I329*H329,2)</f>
        <v>0</v>
      </c>
      <c r="BL329" s="15" t="s">
        <v>294</v>
      </c>
      <c r="BM329" s="140" t="s">
        <v>1007</v>
      </c>
    </row>
    <row r="330" spans="2:65" s="1" customFormat="1" ht="24.2" customHeight="1">
      <c r="B330" s="128"/>
      <c r="C330" s="166" t="s">
        <v>581</v>
      </c>
      <c r="D330" s="166" t="s">
        <v>544</v>
      </c>
      <c r="E330" s="167" t="s">
        <v>1008</v>
      </c>
      <c r="F330" s="168" t="s">
        <v>1009</v>
      </c>
      <c r="G330" s="169" t="s">
        <v>325</v>
      </c>
      <c r="H330" s="170">
        <v>4</v>
      </c>
      <c r="I330" s="171"/>
      <c r="J330" s="172">
        <f>ROUND(I330*H330,2)</f>
        <v>0</v>
      </c>
      <c r="K330" s="168" t="s">
        <v>225</v>
      </c>
      <c r="L330" s="173"/>
      <c r="M330" s="174" t="s">
        <v>1</v>
      </c>
      <c r="N330" s="175" t="s">
        <v>41</v>
      </c>
      <c r="P330" s="138">
        <f>O330*H330</f>
        <v>0</v>
      </c>
      <c r="Q330" s="138">
        <v>6.0000000000000002E-5</v>
      </c>
      <c r="R330" s="138">
        <f>Q330*H330</f>
        <v>2.4000000000000001E-4</v>
      </c>
      <c r="S330" s="138">
        <v>0</v>
      </c>
      <c r="T330" s="139">
        <f>S330*H330</f>
        <v>0</v>
      </c>
      <c r="AR330" s="140" t="s">
        <v>377</v>
      </c>
      <c r="AT330" s="140" t="s">
        <v>544</v>
      </c>
      <c r="AU330" s="140" t="s">
        <v>84</v>
      </c>
      <c r="AY330" s="15" t="s">
        <v>158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5" t="s">
        <v>80</v>
      </c>
      <c r="BK330" s="141">
        <f>ROUND(I330*H330,2)</f>
        <v>0</v>
      </c>
      <c r="BL330" s="15" t="s">
        <v>294</v>
      </c>
      <c r="BM330" s="140" t="s">
        <v>1010</v>
      </c>
    </row>
    <row r="331" spans="2:65" s="1" customFormat="1" ht="21.75" customHeight="1">
      <c r="B331" s="128"/>
      <c r="C331" s="129" t="s">
        <v>587</v>
      </c>
      <c r="D331" s="129" t="s">
        <v>159</v>
      </c>
      <c r="E331" s="130" t="s">
        <v>1011</v>
      </c>
      <c r="F331" s="131" t="s">
        <v>1012</v>
      </c>
      <c r="G331" s="132" t="s">
        <v>256</v>
      </c>
      <c r="H331" s="133">
        <v>12</v>
      </c>
      <c r="I331" s="134"/>
      <c r="J331" s="135">
        <f>ROUND(I331*H331,2)</f>
        <v>0</v>
      </c>
      <c r="K331" s="131" t="s">
        <v>1</v>
      </c>
      <c r="L331" s="30"/>
      <c r="M331" s="136" t="s">
        <v>1</v>
      </c>
      <c r="N331" s="137" t="s">
        <v>41</v>
      </c>
      <c r="P331" s="138">
        <f>O331*H331</f>
        <v>0</v>
      </c>
      <c r="Q331" s="138">
        <v>0</v>
      </c>
      <c r="R331" s="138">
        <f>Q331*H331</f>
        <v>0</v>
      </c>
      <c r="S331" s="138">
        <v>0</v>
      </c>
      <c r="T331" s="139">
        <f>S331*H331</f>
        <v>0</v>
      </c>
      <c r="AR331" s="140" t="s">
        <v>294</v>
      </c>
      <c r="AT331" s="140" t="s">
        <v>159</v>
      </c>
      <c r="AU331" s="140" t="s">
        <v>84</v>
      </c>
      <c r="AY331" s="15" t="s">
        <v>158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5" t="s">
        <v>80</v>
      </c>
      <c r="BK331" s="141">
        <f>ROUND(I331*H331,2)</f>
        <v>0</v>
      </c>
      <c r="BL331" s="15" t="s">
        <v>294</v>
      </c>
      <c r="BM331" s="140" t="s">
        <v>1013</v>
      </c>
    </row>
    <row r="332" spans="2:65" s="11" customFormat="1">
      <c r="B332" s="142"/>
      <c r="D332" s="143" t="s">
        <v>165</v>
      </c>
      <c r="E332" s="144" t="s">
        <v>1</v>
      </c>
      <c r="F332" s="145" t="s">
        <v>1014</v>
      </c>
      <c r="H332" s="146">
        <v>12</v>
      </c>
      <c r="I332" s="147"/>
      <c r="L332" s="142"/>
      <c r="M332" s="148"/>
      <c r="T332" s="149"/>
      <c r="AT332" s="144" t="s">
        <v>165</v>
      </c>
      <c r="AU332" s="144" t="s">
        <v>84</v>
      </c>
      <c r="AV332" s="11" t="s">
        <v>84</v>
      </c>
      <c r="AW332" s="11" t="s">
        <v>32</v>
      </c>
      <c r="AX332" s="11" t="s">
        <v>80</v>
      </c>
      <c r="AY332" s="144" t="s">
        <v>158</v>
      </c>
    </row>
    <row r="333" spans="2:65" s="1" customFormat="1" ht="24.2" customHeight="1">
      <c r="B333" s="128"/>
      <c r="C333" s="129" t="s">
        <v>124</v>
      </c>
      <c r="D333" s="129" t="s">
        <v>159</v>
      </c>
      <c r="E333" s="130" t="s">
        <v>1015</v>
      </c>
      <c r="F333" s="131" t="s">
        <v>1016</v>
      </c>
      <c r="G333" s="132" t="s">
        <v>325</v>
      </c>
      <c r="H333" s="133">
        <v>1</v>
      </c>
      <c r="I333" s="134"/>
      <c r="J333" s="135">
        <f>ROUND(I333*H333,2)</f>
        <v>0</v>
      </c>
      <c r="K333" s="131" t="s">
        <v>1</v>
      </c>
      <c r="L333" s="30"/>
      <c r="M333" s="136" t="s">
        <v>1</v>
      </c>
      <c r="N333" s="137" t="s">
        <v>41</v>
      </c>
      <c r="P333" s="138">
        <f>O333*H333</f>
        <v>0</v>
      </c>
      <c r="Q333" s="138">
        <v>0</v>
      </c>
      <c r="R333" s="138">
        <f>Q333*H333</f>
        <v>0</v>
      </c>
      <c r="S333" s="138">
        <v>0</v>
      </c>
      <c r="T333" s="139">
        <f>S333*H333</f>
        <v>0</v>
      </c>
      <c r="AR333" s="140" t="s">
        <v>294</v>
      </c>
      <c r="AT333" s="140" t="s">
        <v>159</v>
      </c>
      <c r="AU333" s="140" t="s">
        <v>84</v>
      </c>
      <c r="AY333" s="15" t="s">
        <v>158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5" t="s">
        <v>80</v>
      </c>
      <c r="BK333" s="141">
        <f>ROUND(I333*H333,2)</f>
        <v>0</v>
      </c>
      <c r="BL333" s="15" t="s">
        <v>294</v>
      </c>
      <c r="BM333" s="140" t="s">
        <v>1017</v>
      </c>
    </row>
    <row r="334" spans="2:65" s="1" customFormat="1" ht="24.2" customHeight="1">
      <c r="B334" s="128"/>
      <c r="C334" s="129" t="s">
        <v>595</v>
      </c>
      <c r="D334" s="129" t="s">
        <v>159</v>
      </c>
      <c r="E334" s="130" t="s">
        <v>1018</v>
      </c>
      <c r="F334" s="131" t="s">
        <v>1019</v>
      </c>
      <c r="G334" s="132" t="s">
        <v>325</v>
      </c>
      <c r="H334" s="133">
        <v>2</v>
      </c>
      <c r="I334" s="134"/>
      <c r="J334" s="135">
        <f>ROUND(I334*H334,2)</f>
        <v>0</v>
      </c>
      <c r="K334" s="131" t="s">
        <v>1</v>
      </c>
      <c r="L334" s="30"/>
      <c r="M334" s="136" t="s">
        <v>1</v>
      </c>
      <c r="N334" s="137" t="s">
        <v>41</v>
      </c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9">
        <f>S334*H334</f>
        <v>0</v>
      </c>
      <c r="AR334" s="140" t="s">
        <v>294</v>
      </c>
      <c r="AT334" s="140" t="s">
        <v>159</v>
      </c>
      <c r="AU334" s="140" t="s">
        <v>84</v>
      </c>
      <c r="AY334" s="15" t="s">
        <v>158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5" t="s">
        <v>80</v>
      </c>
      <c r="BK334" s="141">
        <f>ROUND(I334*H334,2)</f>
        <v>0</v>
      </c>
      <c r="BL334" s="15" t="s">
        <v>294</v>
      </c>
      <c r="BM334" s="140" t="s">
        <v>1020</v>
      </c>
    </row>
    <row r="335" spans="2:65" s="1" customFormat="1" ht="24.2" customHeight="1">
      <c r="B335" s="128"/>
      <c r="C335" s="129" t="s">
        <v>600</v>
      </c>
      <c r="D335" s="129" t="s">
        <v>159</v>
      </c>
      <c r="E335" s="130" t="s">
        <v>1021</v>
      </c>
      <c r="F335" s="131" t="s">
        <v>1022</v>
      </c>
      <c r="G335" s="132" t="s">
        <v>256</v>
      </c>
      <c r="H335" s="133">
        <v>38.604999999999997</v>
      </c>
      <c r="I335" s="134"/>
      <c r="J335" s="135">
        <f>ROUND(I335*H335,2)</f>
        <v>0</v>
      </c>
      <c r="K335" s="131" t="s">
        <v>225</v>
      </c>
      <c r="L335" s="30"/>
      <c r="M335" s="136" t="s">
        <v>1</v>
      </c>
      <c r="N335" s="137" t="s">
        <v>41</v>
      </c>
      <c r="P335" s="138">
        <f>O335*H335</f>
        <v>0</v>
      </c>
      <c r="Q335" s="138">
        <v>0</v>
      </c>
      <c r="R335" s="138">
        <f>Q335*H335</f>
        <v>0</v>
      </c>
      <c r="S335" s="138">
        <v>0</v>
      </c>
      <c r="T335" s="139">
        <f>S335*H335</f>
        <v>0</v>
      </c>
      <c r="AR335" s="140" t="s">
        <v>294</v>
      </c>
      <c r="AT335" s="140" t="s">
        <v>159</v>
      </c>
      <c r="AU335" s="140" t="s">
        <v>84</v>
      </c>
      <c r="AY335" s="15" t="s">
        <v>158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5" t="s">
        <v>80</v>
      </c>
      <c r="BK335" s="141">
        <f>ROUND(I335*H335,2)</f>
        <v>0</v>
      </c>
      <c r="BL335" s="15" t="s">
        <v>294</v>
      </c>
      <c r="BM335" s="140" t="s">
        <v>1023</v>
      </c>
    </row>
    <row r="336" spans="2:65" s="1" customFormat="1" ht="21.75" customHeight="1">
      <c r="B336" s="128"/>
      <c r="C336" s="166" t="s">
        <v>606</v>
      </c>
      <c r="D336" s="166" t="s">
        <v>544</v>
      </c>
      <c r="E336" s="167" t="s">
        <v>1024</v>
      </c>
      <c r="F336" s="168" t="s">
        <v>1025</v>
      </c>
      <c r="G336" s="169" t="s">
        <v>256</v>
      </c>
      <c r="H336" s="170">
        <v>42.466000000000001</v>
      </c>
      <c r="I336" s="171"/>
      <c r="J336" s="172">
        <f>ROUND(I336*H336,2)</f>
        <v>0</v>
      </c>
      <c r="K336" s="168" t="s">
        <v>225</v>
      </c>
      <c r="L336" s="173"/>
      <c r="M336" s="174" t="s">
        <v>1</v>
      </c>
      <c r="N336" s="175" t="s">
        <v>41</v>
      </c>
      <c r="P336" s="138">
        <f>O336*H336</f>
        <v>0</v>
      </c>
      <c r="Q336" s="138">
        <v>2.2700000000000001E-2</v>
      </c>
      <c r="R336" s="138">
        <f>Q336*H336</f>
        <v>0.96397820000000012</v>
      </c>
      <c r="S336" s="138">
        <v>0</v>
      </c>
      <c r="T336" s="139">
        <f>S336*H336</f>
        <v>0</v>
      </c>
      <c r="AR336" s="140" t="s">
        <v>377</v>
      </c>
      <c r="AT336" s="140" t="s">
        <v>544</v>
      </c>
      <c r="AU336" s="140" t="s">
        <v>84</v>
      </c>
      <c r="AY336" s="15" t="s">
        <v>158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5" t="s">
        <v>80</v>
      </c>
      <c r="BK336" s="141">
        <f>ROUND(I336*H336,2)</f>
        <v>0</v>
      </c>
      <c r="BL336" s="15" t="s">
        <v>294</v>
      </c>
      <c r="BM336" s="140" t="s">
        <v>1026</v>
      </c>
    </row>
    <row r="337" spans="2:65" s="11" customFormat="1">
      <c r="B337" s="142"/>
      <c r="D337" s="143" t="s">
        <v>165</v>
      </c>
      <c r="F337" s="145" t="s">
        <v>1027</v>
      </c>
      <c r="H337" s="146">
        <v>42.466000000000001</v>
      </c>
      <c r="I337" s="147"/>
      <c r="L337" s="142"/>
      <c r="M337" s="148"/>
      <c r="T337" s="149"/>
      <c r="AT337" s="144" t="s">
        <v>165</v>
      </c>
      <c r="AU337" s="144" t="s">
        <v>84</v>
      </c>
      <c r="AV337" s="11" t="s">
        <v>84</v>
      </c>
      <c r="AW337" s="11" t="s">
        <v>3</v>
      </c>
      <c r="AX337" s="11" t="s">
        <v>80</v>
      </c>
      <c r="AY337" s="144" t="s">
        <v>158</v>
      </c>
    </row>
    <row r="338" spans="2:65" s="1" customFormat="1" ht="24.2" customHeight="1">
      <c r="B338" s="128"/>
      <c r="C338" s="129" t="s">
        <v>611</v>
      </c>
      <c r="D338" s="129" t="s">
        <v>159</v>
      </c>
      <c r="E338" s="130" t="s">
        <v>1028</v>
      </c>
      <c r="F338" s="131" t="s">
        <v>1029</v>
      </c>
      <c r="G338" s="132" t="s">
        <v>325</v>
      </c>
      <c r="H338" s="133">
        <v>1</v>
      </c>
      <c r="I338" s="134"/>
      <c r="J338" s="135">
        <f>ROUND(I338*H338,2)</f>
        <v>0</v>
      </c>
      <c r="K338" s="131" t="s">
        <v>225</v>
      </c>
      <c r="L338" s="30"/>
      <c r="M338" s="136" t="s">
        <v>1</v>
      </c>
      <c r="N338" s="137" t="s">
        <v>41</v>
      </c>
      <c r="P338" s="138">
        <f>O338*H338</f>
        <v>0</v>
      </c>
      <c r="Q338" s="138">
        <v>9.2000000000000003E-4</v>
      </c>
      <c r="R338" s="138">
        <f>Q338*H338</f>
        <v>9.2000000000000003E-4</v>
      </c>
      <c r="S338" s="138">
        <v>0</v>
      </c>
      <c r="T338" s="139">
        <f>S338*H338</f>
        <v>0</v>
      </c>
      <c r="AR338" s="140" t="s">
        <v>294</v>
      </c>
      <c r="AT338" s="140" t="s">
        <v>159</v>
      </c>
      <c r="AU338" s="140" t="s">
        <v>84</v>
      </c>
      <c r="AY338" s="15" t="s">
        <v>158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5" t="s">
        <v>80</v>
      </c>
      <c r="BK338" s="141">
        <f>ROUND(I338*H338,2)</f>
        <v>0</v>
      </c>
      <c r="BL338" s="15" t="s">
        <v>294</v>
      </c>
      <c r="BM338" s="140" t="s">
        <v>1030</v>
      </c>
    </row>
    <row r="339" spans="2:65" s="1" customFormat="1" ht="24.2" customHeight="1">
      <c r="B339" s="128"/>
      <c r="C339" s="166" t="s">
        <v>617</v>
      </c>
      <c r="D339" s="166" t="s">
        <v>544</v>
      </c>
      <c r="E339" s="167" t="s">
        <v>1031</v>
      </c>
      <c r="F339" s="168" t="s">
        <v>1032</v>
      </c>
      <c r="G339" s="169" t="s">
        <v>256</v>
      </c>
      <c r="H339" s="170">
        <v>3.24</v>
      </c>
      <c r="I339" s="171"/>
      <c r="J339" s="172">
        <f>ROUND(I339*H339,2)</f>
        <v>0</v>
      </c>
      <c r="K339" s="168" t="s">
        <v>225</v>
      </c>
      <c r="L339" s="173"/>
      <c r="M339" s="174" t="s">
        <v>1</v>
      </c>
      <c r="N339" s="175" t="s">
        <v>41</v>
      </c>
      <c r="P339" s="138">
        <f>O339*H339</f>
        <v>0</v>
      </c>
      <c r="Q339" s="138">
        <v>2.5440000000000001E-2</v>
      </c>
      <c r="R339" s="138">
        <f>Q339*H339</f>
        <v>8.2425600000000002E-2</v>
      </c>
      <c r="S339" s="138">
        <v>0</v>
      </c>
      <c r="T339" s="139">
        <f>S339*H339</f>
        <v>0</v>
      </c>
      <c r="AR339" s="140" t="s">
        <v>377</v>
      </c>
      <c r="AT339" s="140" t="s">
        <v>544</v>
      </c>
      <c r="AU339" s="140" t="s">
        <v>84</v>
      </c>
      <c r="AY339" s="15" t="s">
        <v>158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5" t="s">
        <v>80</v>
      </c>
      <c r="BK339" s="141">
        <f>ROUND(I339*H339,2)</f>
        <v>0</v>
      </c>
      <c r="BL339" s="15" t="s">
        <v>294</v>
      </c>
      <c r="BM339" s="140" t="s">
        <v>1033</v>
      </c>
    </row>
    <row r="340" spans="2:65" s="11" customFormat="1">
      <c r="B340" s="142"/>
      <c r="D340" s="143" t="s">
        <v>165</v>
      </c>
      <c r="E340" s="144" t="s">
        <v>1</v>
      </c>
      <c r="F340" s="145" t="s">
        <v>1034</v>
      </c>
      <c r="H340" s="146">
        <v>1.8</v>
      </c>
      <c r="I340" s="147"/>
      <c r="L340" s="142"/>
      <c r="M340" s="148"/>
      <c r="T340" s="149"/>
      <c r="AT340" s="144" t="s">
        <v>165</v>
      </c>
      <c r="AU340" s="144" t="s">
        <v>84</v>
      </c>
      <c r="AV340" s="11" t="s">
        <v>84</v>
      </c>
      <c r="AW340" s="11" t="s">
        <v>32</v>
      </c>
      <c r="AX340" s="11" t="s">
        <v>80</v>
      </c>
      <c r="AY340" s="144" t="s">
        <v>158</v>
      </c>
    </row>
    <row r="341" spans="2:65" s="11" customFormat="1">
      <c r="B341" s="142"/>
      <c r="D341" s="143" t="s">
        <v>165</v>
      </c>
      <c r="F341" s="145" t="s">
        <v>1035</v>
      </c>
      <c r="H341" s="146">
        <v>3.24</v>
      </c>
      <c r="I341" s="147"/>
      <c r="L341" s="142"/>
      <c r="M341" s="148"/>
      <c r="T341" s="149"/>
      <c r="AT341" s="144" t="s">
        <v>165</v>
      </c>
      <c r="AU341" s="144" t="s">
        <v>84</v>
      </c>
      <c r="AV341" s="11" t="s">
        <v>84</v>
      </c>
      <c r="AW341" s="11" t="s">
        <v>3</v>
      </c>
      <c r="AX341" s="11" t="s">
        <v>80</v>
      </c>
      <c r="AY341" s="144" t="s">
        <v>158</v>
      </c>
    </row>
    <row r="342" spans="2:65" s="1" customFormat="1" ht="24.2" customHeight="1">
      <c r="B342" s="128"/>
      <c r="C342" s="129" t="s">
        <v>621</v>
      </c>
      <c r="D342" s="129" t="s">
        <v>159</v>
      </c>
      <c r="E342" s="130" t="s">
        <v>637</v>
      </c>
      <c r="F342" s="131" t="s">
        <v>638</v>
      </c>
      <c r="G342" s="132" t="s">
        <v>552</v>
      </c>
      <c r="H342" s="176"/>
      <c r="I342" s="134"/>
      <c r="J342" s="135">
        <f>ROUND(I342*H342,2)</f>
        <v>0</v>
      </c>
      <c r="K342" s="131" t="s">
        <v>225</v>
      </c>
      <c r="L342" s="30"/>
      <c r="M342" s="136" t="s">
        <v>1</v>
      </c>
      <c r="N342" s="137" t="s">
        <v>41</v>
      </c>
      <c r="P342" s="138">
        <f>O342*H342</f>
        <v>0</v>
      </c>
      <c r="Q342" s="138">
        <v>0</v>
      </c>
      <c r="R342" s="138">
        <f>Q342*H342</f>
        <v>0</v>
      </c>
      <c r="S342" s="138">
        <v>0</v>
      </c>
      <c r="T342" s="139">
        <f>S342*H342</f>
        <v>0</v>
      </c>
      <c r="AR342" s="140" t="s">
        <v>294</v>
      </c>
      <c r="AT342" s="140" t="s">
        <v>159</v>
      </c>
      <c r="AU342" s="140" t="s">
        <v>84</v>
      </c>
      <c r="AY342" s="15" t="s">
        <v>158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5" t="s">
        <v>80</v>
      </c>
      <c r="BK342" s="141">
        <f>ROUND(I342*H342,2)</f>
        <v>0</v>
      </c>
      <c r="BL342" s="15" t="s">
        <v>294</v>
      </c>
      <c r="BM342" s="140" t="s">
        <v>639</v>
      </c>
    </row>
    <row r="343" spans="2:65" s="10" customFormat="1" ht="22.9" customHeight="1">
      <c r="B343" s="118"/>
      <c r="D343" s="119" t="s">
        <v>75</v>
      </c>
      <c r="E343" s="164" t="s">
        <v>640</v>
      </c>
      <c r="F343" s="164" t="s">
        <v>641</v>
      </c>
      <c r="I343" s="121"/>
      <c r="J343" s="165">
        <f>BK343</f>
        <v>0</v>
      </c>
      <c r="L343" s="118"/>
      <c r="M343" s="123"/>
      <c r="P343" s="124">
        <f>SUM(P344:P368)</f>
        <v>0</v>
      </c>
      <c r="R343" s="124">
        <f>SUM(R344:R368)</f>
        <v>0.98906280000000002</v>
      </c>
      <c r="T343" s="125">
        <f>SUM(T344:T368)</f>
        <v>1.5904</v>
      </c>
      <c r="AR343" s="119" t="s">
        <v>84</v>
      </c>
      <c r="AT343" s="126" t="s">
        <v>75</v>
      </c>
      <c r="AU343" s="126" t="s">
        <v>80</v>
      </c>
      <c r="AY343" s="119" t="s">
        <v>158</v>
      </c>
      <c r="BK343" s="127">
        <f>SUM(BK344:BK368)</f>
        <v>0</v>
      </c>
    </row>
    <row r="344" spans="2:65" s="1" customFormat="1" ht="16.5" customHeight="1">
      <c r="B344" s="128"/>
      <c r="C344" s="129" t="s">
        <v>625</v>
      </c>
      <c r="D344" s="129" t="s">
        <v>159</v>
      </c>
      <c r="E344" s="130" t="s">
        <v>1036</v>
      </c>
      <c r="F344" s="131" t="s">
        <v>1037</v>
      </c>
      <c r="G344" s="132" t="s">
        <v>325</v>
      </c>
      <c r="H344" s="133">
        <v>1</v>
      </c>
      <c r="I344" s="134"/>
      <c r="J344" s="135">
        <f>ROUND(I344*H344,2)</f>
        <v>0</v>
      </c>
      <c r="K344" s="131" t="s">
        <v>1</v>
      </c>
      <c r="L344" s="30"/>
      <c r="M344" s="136" t="s">
        <v>1</v>
      </c>
      <c r="N344" s="137" t="s">
        <v>41</v>
      </c>
      <c r="P344" s="138">
        <f>O344*H344</f>
        <v>0</v>
      </c>
      <c r="Q344" s="138">
        <v>0</v>
      </c>
      <c r="R344" s="138">
        <f>Q344*H344</f>
        <v>0</v>
      </c>
      <c r="S344" s="138">
        <v>0</v>
      </c>
      <c r="T344" s="139">
        <f>S344*H344</f>
        <v>0</v>
      </c>
      <c r="AR344" s="140" t="s">
        <v>294</v>
      </c>
      <c r="AT344" s="140" t="s">
        <v>159</v>
      </c>
      <c r="AU344" s="140" t="s">
        <v>84</v>
      </c>
      <c r="AY344" s="15" t="s">
        <v>158</v>
      </c>
      <c r="BE344" s="141">
        <f>IF(N344="základní",J344,0)</f>
        <v>0</v>
      </c>
      <c r="BF344" s="141">
        <f>IF(N344="snížená",J344,0)</f>
        <v>0</v>
      </c>
      <c r="BG344" s="141">
        <f>IF(N344="zákl. přenesená",J344,0)</f>
        <v>0</v>
      </c>
      <c r="BH344" s="141">
        <f>IF(N344="sníž. přenesená",J344,0)</f>
        <v>0</v>
      </c>
      <c r="BI344" s="141">
        <f>IF(N344="nulová",J344,0)</f>
        <v>0</v>
      </c>
      <c r="BJ344" s="15" t="s">
        <v>80</v>
      </c>
      <c r="BK344" s="141">
        <f>ROUND(I344*H344,2)</f>
        <v>0</v>
      </c>
      <c r="BL344" s="15" t="s">
        <v>294</v>
      </c>
      <c r="BM344" s="140" t="s">
        <v>1038</v>
      </c>
    </row>
    <row r="345" spans="2:65" s="1" customFormat="1" ht="16.5" customHeight="1">
      <c r="B345" s="128"/>
      <c r="C345" s="129" t="s">
        <v>629</v>
      </c>
      <c r="D345" s="129" t="s">
        <v>159</v>
      </c>
      <c r="E345" s="130" t="s">
        <v>1039</v>
      </c>
      <c r="F345" s="131" t="s">
        <v>1040</v>
      </c>
      <c r="G345" s="132" t="s">
        <v>325</v>
      </c>
      <c r="H345" s="133">
        <v>2</v>
      </c>
      <c r="I345" s="134"/>
      <c r="J345" s="135">
        <f>ROUND(I345*H345,2)</f>
        <v>0</v>
      </c>
      <c r="K345" s="131" t="s">
        <v>1</v>
      </c>
      <c r="L345" s="30"/>
      <c r="M345" s="136" t="s">
        <v>1</v>
      </c>
      <c r="N345" s="137" t="s">
        <v>41</v>
      </c>
      <c r="P345" s="138">
        <f>O345*H345</f>
        <v>0</v>
      </c>
      <c r="Q345" s="138">
        <v>0</v>
      </c>
      <c r="R345" s="138">
        <f>Q345*H345</f>
        <v>0</v>
      </c>
      <c r="S345" s="138">
        <v>0</v>
      </c>
      <c r="T345" s="139">
        <f>S345*H345</f>
        <v>0</v>
      </c>
      <c r="AR345" s="140" t="s">
        <v>294</v>
      </c>
      <c r="AT345" s="140" t="s">
        <v>159</v>
      </c>
      <c r="AU345" s="140" t="s">
        <v>84</v>
      </c>
      <c r="AY345" s="15" t="s">
        <v>158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5" t="s">
        <v>80</v>
      </c>
      <c r="BK345" s="141">
        <f>ROUND(I345*H345,2)</f>
        <v>0</v>
      </c>
      <c r="BL345" s="15" t="s">
        <v>294</v>
      </c>
      <c r="BM345" s="140" t="s">
        <v>1041</v>
      </c>
    </row>
    <row r="346" spans="2:65" s="1" customFormat="1" ht="16.5" customHeight="1">
      <c r="B346" s="128"/>
      <c r="C346" s="129" t="s">
        <v>633</v>
      </c>
      <c r="D346" s="129" t="s">
        <v>159</v>
      </c>
      <c r="E346" s="130" t="s">
        <v>1042</v>
      </c>
      <c r="F346" s="131" t="s">
        <v>1043</v>
      </c>
      <c r="G346" s="132" t="s">
        <v>256</v>
      </c>
      <c r="H346" s="133">
        <v>8.4</v>
      </c>
      <c r="I346" s="134"/>
      <c r="J346" s="135">
        <f>ROUND(I346*H346,2)</f>
        <v>0</v>
      </c>
      <c r="K346" s="131" t="s">
        <v>1</v>
      </c>
      <c r="L346" s="30"/>
      <c r="M346" s="136" t="s">
        <v>1</v>
      </c>
      <c r="N346" s="137" t="s">
        <v>41</v>
      </c>
      <c r="P346" s="138">
        <f>O346*H346</f>
        <v>0</v>
      </c>
      <c r="Q346" s="138">
        <v>0</v>
      </c>
      <c r="R346" s="138">
        <f>Q346*H346</f>
        <v>0</v>
      </c>
      <c r="S346" s="138">
        <v>0</v>
      </c>
      <c r="T346" s="139">
        <f>S346*H346</f>
        <v>0</v>
      </c>
      <c r="AR346" s="140" t="s">
        <v>294</v>
      </c>
      <c r="AT346" s="140" t="s">
        <v>159</v>
      </c>
      <c r="AU346" s="140" t="s">
        <v>84</v>
      </c>
      <c r="AY346" s="15" t="s">
        <v>158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5" t="s">
        <v>80</v>
      </c>
      <c r="BK346" s="141">
        <f>ROUND(I346*H346,2)</f>
        <v>0</v>
      </c>
      <c r="BL346" s="15" t="s">
        <v>294</v>
      </c>
      <c r="BM346" s="140" t="s">
        <v>1044</v>
      </c>
    </row>
    <row r="347" spans="2:65" s="11" customFormat="1">
      <c r="B347" s="142"/>
      <c r="D347" s="143" t="s">
        <v>165</v>
      </c>
      <c r="E347" s="144" t="s">
        <v>1</v>
      </c>
      <c r="F347" s="145" t="s">
        <v>1045</v>
      </c>
      <c r="H347" s="146">
        <v>8.4</v>
      </c>
      <c r="I347" s="147"/>
      <c r="L347" s="142"/>
      <c r="M347" s="148"/>
      <c r="T347" s="149"/>
      <c r="AT347" s="144" t="s">
        <v>165</v>
      </c>
      <c r="AU347" s="144" t="s">
        <v>84</v>
      </c>
      <c r="AV347" s="11" t="s">
        <v>84</v>
      </c>
      <c r="AW347" s="11" t="s">
        <v>32</v>
      </c>
      <c r="AX347" s="11" t="s">
        <v>80</v>
      </c>
      <c r="AY347" s="144" t="s">
        <v>158</v>
      </c>
    </row>
    <row r="348" spans="2:65" s="1" customFormat="1" ht="24.2" customHeight="1">
      <c r="B348" s="128"/>
      <c r="C348" s="129" t="s">
        <v>127</v>
      </c>
      <c r="D348" s="129" t="s">
        <v>159</v>
      </c>
      <c r="E348" s="130" t="s">
        <v>1046</v>
      </c>
      <c r="F348" s="131" t="s">
        <v>1047</v>
      </c>
      <c r="G348" s="132" t="s">
        <v>256</v>
      </c>
      <c r="H348" s="133">
        <v>39.76</v>
      </c>
      <c r="I348" s="134"/>
      <c r="J348" s="135">
        <f>ROUND(I348*H348,2)</f>
        <v>0</v>
      </c>
      <c r="K348" s="131" t="s">
        <v>225</v>
      </c>
      <c r="L348" s="30"/>
      <c r="M348" s="136" t="s">
        <v>1</v>
      </c>
      <c r="N348" s="137" t="s">
        <v>41</v>
      </c>
      <c r="P348" s="138">
        <f>O348*H348</f>
        <v>0</v>
      </c>
      <c r="Q348" s="138">
        <v>0</v>
      </c>
      <c r="R348" s="138">
        <f>Q348*H348</f>
        <v>0</v>
      </c>
      <c r="S348" s="138">
        <v>0.04</v>
      </c>
      <c r="T348" s="139">
        <f>S348*H348</f>
        <v>1.5904</v>
      </c>
      <c r="AR348" s="140" t="s">
        <v>294</v>
      </c>
      <c r="AT348" s="140" t="s">
        <v>159</v>
      </c>
      <c r="AU348" s="140" t="s">
        <v>84</v>
      </c>
      <c r="AY348" s="15" t="s">
        <v>158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5" t="s">
        <v>80</v>
      </c>
      <c r="BK348" s="141">
        <f>ROUND(I348*H348,2)</f>
        <v>0</v>
      </c>
      <c r="BL348" s="15" t="s">
        <v>294</v>
      </c>
      <c r="BM348" s="140" t="s">
        <v>1048</v>
      </c>
    </row>
    <row r="349" spans="2:65" s="11" customFormat="1">
      <c r="B349" s="142"/>
      <c r="D349" s="143" t="s">
        <v>165</v>
      </c>
      <c r="E349" s="144" t="s">
        <v>1</v>
      </c>
      <c r="F349" s="145" t="s">
        <v>1049</v>
      </c>
      <c r="H349" s="146">
        <v>39.76</v>
      </c>
      <c r="I349" s="147"/>
      <c r="L349" s="142"/>
      <c r="M349" s="148"/>
      <c r="T349" s="149"/>
      <c r="AT349" s="144" t="s">
        <v>165</v>
      </c>
      <c r="AU349" s="144" t="s">
        <v>84</v>
      </c>
      <c r="AV349" s="11" t="s">
        <v>84</v>
      </c>
      <c r="AW349" s="11" t="s">
        <v>32</v>
      </c>
      <c r="AX349" s="11" t="s">
        <v>80</v>
      </c>
      <c r="AY349" s="144" t="s">
        <v>158</v>
      </c>
    </row>
    <row r="350" spans="2:65" s="1" customFormat="1" ht="33" customHeight="1">
      <c r="B350" s="128"/>
      <c r="C350" s="129" t="s">
        <v>642</v>
      </c>
      <c r="D350" s="129" t="s">
        <v>159</v>
      </c>
      <c r="E350" s="130" t="s">
        <v>1050</v>
      </c>
      <c r="F350" s="131" t="s">
        <v>1051</v>
      </c>
      <c r="G350" s="132" t="s">
        <v>256</v>
      </c>
      <c r="H350" s="133">
        <v>27.36</v>
      </c>
      <c r="I350" s="134"/>
      <c r="J350" s="135">
        <f>ROUND(I350*H350,2)</f>
        <v>0</v>
      </c>
      <c r="K350" s="131" t="s">
        <v>225</v>
      </c>
      <c r="L350" s="30"/>
      <c r="M350" s="136" t="s">
        <v>1</v>
      </c>
      <c r="N350" s="137" t="s">
        <v>41</v>
      </c>
      <c r="P350" s="138">
        <f>O350*H350</f>
        <v>0</v>
      </c>
      <c r="Q350" s="138">
        <v>2.3000000000000001E-4</v>
      </c>
      <c r="R350" s="138">
        <f>Q350*H350</f>
        <v>6.2928000000000003E-3</v>
      </c>
      <c r="S350" s="138">
        <v>0</v>
      </c>
      <c r="T350" s="139">
        <f>S350*H350</f>
        <v>0</v>
      </c>
      <c r="AR350" s="140" t="s">
        <v>294</v>
      </c>
      <c r="AT350" s="140" t="s">
        <v>159</v>
      </c>
      <c r="AU350" s="140" t="s">
        <v>84</v>
      </c>
      <c r="AY350" s="15" t="s">
        <v>158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5" t="s">
        <v>80</v>
      </c>
      <c r="BK350" s="141">
        <f>ROUND(I350*H350,2)</f>
        <v>0</v>
      </c>
      <c r="BL350" s="15" t="s">
        <v>294</v>
      </c>
      <c r="BM350" s="140" t="s">
        <v>1052</v>
      </c>
    </row>
    <row r="351" spans="2:65" s="11" customFormat="1">
      <c r="B351" s="142"/>
      <c r="D351" s="143" t="s">
        <v>165</v>
      </c>
      <c r="E351" s="144" t="s">
        <v>1</v>
      </c>
      <c r="F351" s="145" t="s">
        <v>1053</v>
      </c>
      <c r="H351" s="146">
        <v>27.36</v>
      </c>
      <c r="I351" s="147"/>
      <c r="L351" s="142"/>
      <c r="M351" s="148"/>
      <c r="T351" s="149"/>
      <c r="AT351" s="144" t="s">
        <v>165</v>
      </c>
      <c r="AU351" s="144" t="s">
        <v>84</v>
      </c>
      <c r="AV351" s="11" t="s">
        <v>84</v>
      </c>
      <c r="AW351" s="11" t="s">
        <v>32</v>
      </c>
      <c r="AX351" s="11" t="s">
        <v>80</v>
      </c>
      <c r="AY351" s="144" t="s">
        <v>158</v>
      </c>
    </row>
    <row r="352" spans="2:65" s="1" customFormat="1" ht="24.2" customHeight="1">
      <c r="B352" s="128"/>
      <c r="C352" s="166" t="s">
        <v>646</v>
      </c>
      <c r="D352" s="166" t="s">
        <v>544</v>
      </c>
      <c r="E352" s="167" t="s">
        <v>1054</v>
      </c>
      <c r="F352" s="168" t="s">
        <v>1055</v>
      </c>
      <c r="G352" s="169" t="s">
        <v>256</v>
      </c>
      <c r="H352" s="170">
        <v>27.36</v>
      </c>
      <c r="I352" s="171"/>
      <c r="J352" s="172">
        <f>ROUND(I352*H352,2)</f>
        <v>0</v>
      </c>
      <c r="K352" s="168" t="s">
        <v>225</v>
      </c>
      <c r="L352" s="173"/>
      <c r="M352" s="174" t="s">
        <v>1</v>
      </c>
      <c r="N352" s="175" t="s">
        <v>41</v>
      </c>
      <c r="P352" s="138">
        <f>O352*H352</f>
        <v>0</v>
      </c>
      <c r="Q352" s="138">
        <v>2.6790000000000001E-2</v>
      </c>
      <c r="R352" s="138">
        <f>Q352*H352</f>
        <v>0.73297440000000003</v>
      </c>
      <c r="S352" s="138">
        <v>0</v>
      </c>
      <c r="T352" s="139">
        <f>S352*H352</f>
        <v>0</v>
      </c>
      <c r="AR352" s="140" t="s">
        <v>377</v>
      </c>
      <c r="AT352" s="140" t="s">
        <v>544</v>
      </c>
      <c r="AU352" s="140" t="s">
        <v>84</v>
      </c>
      <c r="AY352" s="15" t="s">
        <v>158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5" t="s">
        <v>80</v>
      </c>
      <c r="BK352" s="141">
        <f>ROUND(I352*H352,2)</f>
        <v>0</v>
      </c>
      <c r="BL352" s="15" t="s">
        <v>294</v>
      </c>
      <c r="BM352" s="140" t="s">
        <v>1056</v>
      </c>
    </row>
    <row r="353" spans="2:65" s="11" customFormat="1">
      <c r="B353" s="142"/>
      <c r="D353" s="143" t="s">
        <v>165</v>
      </c>
      <c r="E353" s="144" t="s">
        <v>1</v>
      </c>
      <c r="F353" s="145" t="s">
        <v>1057</v>
      </c>
      <c r="H353" s="146">
        <v>27.36</v>
      </c>
      <c r="I353" s="147"/>
      <c r="L353" s="142"/>
      <c r="M353" s="148"/>
      <c r="T353" s="149"/>
      <c r="AT353" s="144" t="s">
        <v>165</v>
      </c>
      <c r="AU353" s="144" t="s">
        <v>84</v>
      </c>
      <c r="AV353" s="11" t="s">
        <v>84</v>
      </c>
      <c r="AW353" s="11" t="s">
        <v>32</v>
      </c>
      <c r="AX353" s="11" t="s">
        <v>80</v>
      </c>
      <c r="AY353" s="144" t="s">
        <v>158</v>
      </c>
    </row>
    <row r="354" spans="2:65" s="1" customFormat="1" ht="24.2" customHeight="1">
      <c r="B354" s="128"/>
      <c r="C354" s="129" t="s">
        <v>651</v>
      </c>
      <c r="D354" s="129" t="s">
        <v>159</v>
      </c>
      <c r="E354" s="130" t="s">
        <v>1058</v>
      </c>
      <c r="F354" s="131" t="s">
        <v>1059</v>
      </c>
      <c r="G354" s="132" t="s">
        <v>256</v>
      </c>
      <c r="H354" s="133">
        <v>3.75</v>
      </c>
      <c r="I354" s="134"/>
      <c r="J354" s="135">
        <f>ROUND(I354*H354,2)</f>
        <v>0</v>
      </c>
      <c r="K354" s="131" t="s">
        <v>225</v>
      </c>
      <c r="L354" s="30"/>
      <c r="M354" s="136" t="s">
        <v>1</v>
      </c>
      <c r="N354" s="137" t="s">
        <v>41</v>
      </c>
      <c r="P354" s="138">
        <f>O354*H354</f>
        <v>0</v>
      </c>
      <c r="Q354" s="138">
        <v>1.2999999999999999E-4</v>
      </c>
      <c r="R354" s="138">
        <f>Q354*H354</f>
        <v>4.8749999999999998E-4</v>
      </c>
      <c r="S354" s="138">
        <v>0</v>
      </c>
      <c r="T354" s="139">
        <f>S354*H354</f>
        <v>0</v>
      </c>
      <c r="AR354" s="140" t="s">
        <v>294</v>
      </c>
      <c r="AT354" s="140" t="s">
        <v>159</v>
      </c>
      <c r="AU354" s="140" t="s">
        <v>84</v>
      </c>
      <c r="AY354" s="15" t="s">
        <v>158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5" t="s">
        <v>80</v>
      </c>
      <c r="BK354" s="141">
        <f>ROUND(I354*H354,2)</f>
        <v>0</v>
      </c>
      <c r="BL354" s="15" t="s">
        <v>294</v>
      </c>
      <c r="BM354" s="140" t="s">
        <v>1060</v>
      </c>
    </row>
    <row r="355" spans="2:65" s="11" customFormat="1">
      <c r="B355" s="142"/>
      <c r="D355" s="143" t="s">
        <v>165</v>
      </c>
      <c r="E355" s="144" t="s">
        <v>1</v>
      </c>
      <c r="F355" s="145" t="s">
        <v>1061</v>
      </c>
      <c r="H355" s="146">
        <v>3.75</v>
      </c>
      <c r="I355" s="147"/>
      <c r="L355" s="142"/>
      <c r="M355" s="148"/>
      <c r="T355" s="149"/>
      <c r="AT355" s="144" t="s">
        <v>165</v>
      </c>
      <c r="AU355" s="144" t="s">
        <v>84</v>
      </c>
      <c r="AV355" s="11" t="s">
        <v>84</v>
      </c>
      <c r="AW355" s="11" t="s">
        <v>32</v>
      </c>
      <c r="AX355" s="11" t="s">
        <v>80</v>
      </c>
      <c r="AY355" s="144" t="s">
        <v>158</v>
      </c>
    </row>
    <row r="356" spans="2:65" s="1" customFormat="1" ht="24.2" customHeight="1">
      <c r="B356" s="128"/>
      <c r="C356" s="166" t="s">
        <v>656</v>
      </c>
      <c r="D356" s="166" t="s">
        <v>544</v>
      </c>
      <c r="E356" s="167" t="s">
        <v>1054</v>
      </c>
      <c r="F356" s="168" t="s">
        <v>1055</v>
      </c>
      <c r="G356" s="169" t="s">
        <v>256</v>
      </c>
      <c r="H356" s="170">
        <v>3.75</v>
      </c>
      <c r="I356" s="171"/>
      <c r="J356" s="172">
        <f>ROUND(I356*H356,2)</f>
        <v>0</v>
      </c>
      <c r="K356" s="168" t="s">
        <v>225</v>
      </c>
      <c r="L356" s="173"/>
      <c r="M356" s="174" t="s">
        <v>1</v>
      </c>
      <c r="N356" s="175" t="s">
        <v>41</v>
      </c>
      <c r="P356" s="138">
        <f>O356*H356</f>
        <v>0</v>
      </c>
      <c r="Q356" s="138">
        <v>2.6790000000000001E-2</v>
      </c>
      <c r="R356" s="138">
        <f>Q356*H356</f>
        <v>0.10046250000000001</v>
      </c>
      <c r="S356" s="138">
        <v>0</v>
      </c>
      <c r="T356" s="139">
        <f>S356*H356</f>
        <v>0</v>
      </c>
      <c r="AR356" s="140" t="s">
        <v>377</v>
      </c>
      <c r="AT356" s="140" t="s">
        <v>544</v>
      </c>
      <c r="AU356" s="140" t="s">
        <v>84</v>
      </c>
      <c r="AY356" s="15" t="s">
        <v>158</v>
      </c>
      <c r="BE356" s="141">
        <f>IF(N356="základní",J356,0)</f>
        <v>0</v>
      </c>
      <c r="BF356" s="141">
        <f>IF(N356="snížená",J356,0)</f>
        <v>0</v>
      </c>
      <c r="BG356" s="141">
        <f>IF(N356="zákl. přenesená",J356,0)</f>
        <v>0</v>
      </c>
      <c r="BH356" s="141">
        <f>IF(N356="sníž. přenesená",J356,0)</f>
        <v>0</v>
      </c>
      <c r="BI356" s="141">
        <f>IF(N356="nulová",J356,0)</f>
        <v>0</v>
      </c>
      <c r="BJ356" s="15" t="s">
        <v>80</v>
      </c>
      <c r="BK356" s="141">
        <f>ROUND(I356*H356,2)</f>
        <v>0</v>
      </c>
      <c r="BL356" s="15" t="s">
        <v>294</v>
      </c>
      <c r="BM356" s="140" t="s">
        <v>1062</v>
      </c>
    </row>
    <row r="357" spans="2:65" s="11" customFormat="1">
      <c r="B357" s="142"/>
      <c r="D357" s="143" t="s">
        <v>165</v>
      </c>
      <c r="E357" s="144" t="s">
        <v>1</v>
      </c>
      <c r="F357" s="145" t="s">
        <v>1063</v>
      </c>
      <c r="H357" s="146">
        <v>3.75</v>
      </c>
      <c r="I357" s="147"/>
      <c r="L357" s="142"/>
      <c r="M357" s="148"/>
      <c r="T357" s="149"/>
      <c r="AT357" s="144" t="s">
        <v>165</v>
      </c>
      <c r="AU357" s="144" t="s">
        <v>84</v>
      </c>
      <c r="AV357" s="11" t="s">
        <v>84</v>
      </c>
      <c r="AW357" s="11" t="s">
        <v>32</v>
      </c>
      <c r="AX357" s="11" t="s">
        <v>80</v>
      </c>
      <c r="AY357" s="144" t="s">
        <v>158</v>
      </c>
    </row>
    <row r="358" spans="2:65" s="1" customFormat="1" ht="24.2" customHeight="1">
      <c r="B358" s="128"/>
      <c r="C358" s="129" t="s">
        <v>662</v>
      </c>
      <c r="D358" s="129" t="s">
        <v>159</v>
      </c>
      <c r="E358" s="130" t="s">
        <v>1064</v>
      </c>
      <c r="F358" s="131" t="s">
        <v>1065</v>
      </c>
      <c r="G358" s="132" t="s">
        <v>256</v>
      </c>
      <c r="H358" s="133">
        <v>1.26</v>
      </c>
      <c r="I358" s="134"/>
      <c r="J358" s="135">
        <f>ROUND(I358*H358,2)</f>
        <v>0</v>
      </c>
      <c r="K358" s="131" t="s">
        <v>225</v>
      </c>
      <c r="L358" s="30"/>
      <c r="M358" s="136" t="s">
        <v>1</v>
      </c>
      <c r="N358" s="137" t="s">
        <v>41</v>
      </c>
      <c r="P358" s="138">
        <f>O358*H358</f>
        <v>0</v>
      </c>
      <c r="Q358" s="138">
        <v>6.0999999999999997E-4</v>
      </c>
      <c r="R358" s="138">
        <f>Q358*H358</f>
        <v>7.6859999999999993E-4</v>
      </c>
      <c r="S358" s="138">
        <v>0</v>
      </c>
      <c r="T358" s="139">
        <f>S358*H358</f>
        <v>0</v>
      </c>
      <c r="AR358" s="140" t="s">
        <v>294</v>
      </c>
      <c r="AT358" s="140" t="s">
        <v>159</v>
      </c>
      <c r="AU358" s="140" t="s">
        <v>84</v>
      </c>
      <c r="AY358" s="15" t="s">
        <v>158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5" t="s">
        <v>80</v>
      </c>
      <c r="BK358" s="141">
        <f>ROUND(I358*H358,2)</f>
        <v>0</v>
      </c>
      <c r="BL358" s="15" t="s">
        <v>294</v>
      </c>
      <c r="BM358" s="140" t="s">
        <v>1066</v>
      </c>
    </row>
    <row r="359" spans="2:65" s="11" customFormat="1">
      <c r="B359" s="142"/>
      <c r="D359" s="143" t="s">
        <v>165</v>
      </c>
      <c r="E359" s="144" t="s">
        <v>1</v>
      </c>
      <c r="F359" s="145" t="s">
        <v>1067</v>
      </c>
      <c r="H359" s="146">
        <v>1.26</v>
      </c>
      <c r="I359" s="147"/>
      <c r="L359" s="142"/>
      <c r="M359" s="148"/>
      <c r="T359" s="149"/>
      <c r="AT359" s="144" t="s">
        <v>165</v>
      </c>
      <c r="AU359" s="144" t="s">
        <v>84</v>
      </c>
      <c r="AV359" s="11" t="s">
        <v>84</v>
      </c>
      <c r="AW359" s="11" t="s">
        <v>32</v>
      </c>
      <c r="AX359" s="11" t="s">
        <v>80</v>
      </c>
      <c r="AY359" s="144" t="s">
        <v>158</v>
      </c>
    </row>
    <row r="360" spans="2:65" s="1" customFormat="1" ht="24.2" customHeight="1">
      <c r="B360" s="128"/>
      <c r="C360" s="166" t="s">
        <v>666</v>
      </c>
      <c r="D360" s="166" t="s">
        <v>544</v>
      </c>
      <c r="E360" s="167" t="s">
        <v>1068</v>
      </c>
      <c r="F360" s="168" t="s">
        <v>1069</v>
      </c>
      <c r="G360" s="169" t="s">
        <v>256</v>
      </c>
      <c r="H360" s="170">
        <v>1.26</v>
      </c>
      <c r="I360" s="171"/>
      <c r="J360" s="172">
        <f>ROUND(I360*H360,2)</f>
        <v>0</v>
      </c>
      <c r="K360" s="168" t="s">
        <v>225</v>
      </c>
      <c r="L360" s="173"/>
      <c r="M360" s="174" t="s">
        <v>1</v>
      </c>
      <c r="N360" s="175" t="s">
        <v>41</v>
      </c>
      <c r="P360" s="138">
        <f>O360*H360</f>
        <v>0</v>
      </c>
      <c r="Q360" s="138">
        <v>2.7E-2</v>
      </c>
      <c r="R360" s="138">
        <f>Q360*H360</f>
        <v>3.4020000000000002E-2</v>
      </c>
      <c r="S360" s="138">
        <v>0</v>
      </c>
      <c r="T360" s="139">
        <f>S360*H360</f>
        <v>0</v>
      </c>
      <c r="AR360" s="140" t="s">
        <v>377</v>
      </c>
      <c r="AT360" s="140" t="s">
        <v>544</v>
      </c>
      <c r="AU360" s="140" t="s">
        <v>84</v>
      </c>
      <c r="AY360" s="15" t="s">
        <v>158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5" t="s">
        <v>80</v>
      </c>
      <c r="BK360" s="141">
        <f>ROUND(I360*H360,2)</f>
        <v>0</v>
      </c>
      <c r="BL360" s="15" t="s">
        <v>294</v>
      </c>
      <c r="BM360" s="140" t="s">
        <v>1070</v>
      </c>
    </row>
    <row r="361" spans="2:65" s="11" customFormat="1">
      <c r="B361" s="142"/>
      <c r="D361" s="143" t="s">
        <v>165</v>
      </c>
      <c r="E361" s="144" t="s">
        <v>1</v>
      </c>
      <c r="F361" s="145" t="s">
        <v>1071</v>
      </c>
      <c r="H361" s="146">
        <v>1.26</v>
      </c>
      <c r="I361" s="147"/>
      <c r="L361" s="142"/>
      <c r="M361" s="148"/>
      <c r="T361" s="149"/>
      <c r="AT361" s="144" t="s">
        <v>165</v>
      </c>
      <c r="AU361" s="144" t="s">
        <v>84</v>
      </c>
      <c r="AV361" s="11" t="s">
        <v>84</v>
      </c>
      <c r="AW361" s="11" t="s">
        <v>32</v>
      </c>
      <c r="AX361" s="11" t="s">
        <v>80</v>
      </c>
      <c r="AY361" s="144" t="s">
        <v>158</v>
      </c>
    </row>
    <row r="362" spans="2:65" s="1" customFormat="1" ht="24.2" customHeight="1">
      <c r="B362" s="128"/>
      <c r="C362" s="129" t="s">
        <v>670</v>
      </c>
      <c r="D362" s="129" t="s">
        <v>159</v>
      </c>
      <c r="E362" s="130" t="s">
        <v>1072</v>
      </c>
      <c r="F362" s="131" t="s">
        <v>1073</v>
      </c>
      <c r="G362" s="132" t="s">
        <v>256</v>
      </c>
      <c r="H362" s="133">
        <v>4.1399999999999997</v>
      </c>
      <c r="I362" s="134"/>
      <c r="J362" s="135">
        <f>ROUND(I362*H362,2)</f>
        <v>0</v>
      </c>
      <c r="K362" s="131" t="s">
        <v>225</v>
      </c>
      <c r="L362" s="30"/>
      <c r="M362" s="136" t="s">
        <v>1</v>
      </c>
      <c r="N362" s="137" t="s">
        <v>41</v>
      </c>
      <c r="P362" s="138">
        <f>O362*H362</f>
        <v>0</v>
      </c>
      <c r="Q362" s="138">
        <v>1.3999999999999999E-4</v>
      </c>
      <c r="R362" s="138">
        <f>Q362*H362</f>
        <v>5.7959999999999989E-4</v>
      </c>
      <c r="S362" s="138">
        <v>0</v>
      </c>
      <c r="T362" s="139">
        <f>S362*H362</f>
        <v>0</v>
      </c>
      <c r="AR362" s="140" t="s">
        <v>294</v>
      </c>
      <c r="AT362" s="140" t="s">
        <v>159</v>
      </c>
      <c r="AU362" s="140" t="s">
        <v>84</v>
      </c>
      <c r="AY362" s="15" t="s">
        <v>158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5" t="s">
        <v>80</v>
      </c>
      <c r="BK362" s="141">
        <f>ROUND(I362*H362,2)</f>
        <v>0</v>
      </c>
      <c r="BL362" s="15" t="s">
        <v>294</v>
      </c>
      <c r="BM362" s="140" t="s">
        <v>1074</v>
      </c>
    </row>
    <row r="363" spans="2:65" s="11" customFormat="1">
      <c r="B363" s="142"/>
      <c r="D363" s="143" t="s">
        <v>165</v>
      </c>
      <c r="E363" s="144" t="s">
        <v>1</v>
      </c>
      <c r="F363" s="145" t="s">
        <v>1075</v>
      </c>
      <c r="H363" s="146">
        <v>4.1399999999999997</v>
      </c>
      <c r="I363" s="147"/>
      <c r="L363" s="142"/>
      <c r="M363" s="148"/>
      <c r="T363" s="149"/>
      <c r="AT363" s="144" t="s">
        <v>165</v>
      </c>
      <c r="AU363" s="144" t="s">
        <v>84</v>
      </c>
      <c r="AV363" s="11" t="s">
        <v>84</v>
      </c>
      <c r="AW363" s="11" t="s">
        <v>32</v>
      </c>
      <c r="AX363" s="11" t="s">
        <v>80</v>
      </c>
      <c r="AY363" s="144" t="s">
        <v>158</v>
      </c>
    </row>
    <row r="364" spans="2:65" s="1" customFormat="1" ht="24.2" customHeight="1">
      <c r="B364" s="128"/>
      <c r="C364" s="166" t="s">
        <v>675</v>
      </c>
      <c r="D364" s="166" t="s">
        <v>544</v>
      </c>
      <c r="E364" s="167" t="s">
        <v>1076</v>
      </c>
      <c r="F364" s="168" t="s">
        <v>1077</v>
      </c>
      <c r="G364" s="169" t="s">
        <v>256</v>
      </c>
      <c r="H364" s="170">
        <v>4.1399999999999997</v>
      </c>
      <c r="I364" s="171"/>
      <c r="J364" s="172">
        <f>ROUND(I364*H364,2)</f>
        <v>0</v>
      </c>
      <c r="K364" s="168" t="s">
        <v>225</v>
      </c>
      <c r="L364" s="173"/>
      <c r="M364" s="174" t="s">
        <v>1</v>
      </c>
      <c r="N364" s="175" t="s">
        <v>41</v>
      </c>
      <c r="P364" s="138">
        <f>O364*H364</f>
        <v>0</v>
      </c>
      <c r="Q364" s="138">
        <v>2.741E-2</v>
      </c>
      <c r="R364" s="138">
        <f>Q364*H364</f>
        <v>0.11347739999999999</v>
      </c>
      <c r="S364" s="138">
        <v>0</v>
      </c>
      <c r="T364" s="139">
        <f>S364*H364</f>
        <v>0</v>
      </c>
      <c r="AR364" s="140" t="s">
        <v>377</v>
      </c>
      <c r="AT364" s="140" t="s">
        <v>544</v>
      </c>
      <c r="AU364" s="140" t="s">
        <v>84</v>
      </c>
      <c r="AY364" s="15" t="s">
        <v>158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5" t="s">
        <v>80</v>
      </c>
      <c r="BK364" s="141">
        <f>ROUND(I364*H364,2)</f>
        <v>0</v>
      </c>
      <c r="BL364" s="15" t="s">
        <v>294</v>
      </c>
      <c r="BM364" s="140" t="s">
        <v>1078</v>
      </c>
    </row>
    <row r="365" spans="2:65" s="11" customFormat="1">
      <c r="B365" s="142"/>
      <c r="D365" s="143" t="s">
        <v>165</v>
      </c>
      <c r="E365" s="144" t="s">
        <v>1</v>
      </c>
      <c r="F365" s="145" t="s">
        <v>1075</v>
      </c>
      <c r="H365" s="146">
        <v>4.1399999999999997</v>
      </c>
      <c r="I365" s="147"/>
      <c r="L365" s="142"/>
      <c r="M365" s="148"/>
      <c r="T365" s="149"/>
      <c r="AT365" s="144" t="s">
        <v>165</v>
      </c>
      <c r="AU365" s="144" t="s">
        <v>84</v>
      </c>
      <c r="AV365" s="11" t="s">
        <v>84</v>
      </c>
      <c r="AW365" s="11" t="s">
        <v>32</v>
      </c>
      <c r="AX365" s="11" t="s">
        <v>80</v>
      </c>
      <c r="AY365" s="144" t="s">
        <v>158</v>
      </c>
    </row>
    <row r="366" spans="2:65" s="1" customFormat="1" ht="16.5" customHeight="1">
      <c r="B366" s="128"/>
      <c r="C366" s="129" t="s">
        <v>680</v>
      </c>
      <c r="D366" s="129" t="s">
        <v>159</v>
      </c>
      <c r="E366" s="130" t="s">
        <v>1079</v>
      </c>
      <c r="F366" s="131" t="s">
        <v>1080</v>
      </c>
      <c r="G366" s="132" t="s">
        <v>325</v>
      </c>
      <c r="H366" s="133">
        <v>2</v>
      </c>
      <c r="I366" s="134"/>
      <c r="J366" s="135">
        <f>ROUND(I366*H366,2)</f>
        <v>0</v>
      </c>
      <c r="K366" s="131" t="s">
        <v>1</v>
      </c>
      <c r="L366" s="30"/>
      <c r="M366" s="136" t="s">
        <v>1</v>
      </c>
      <c r="N366" s="137" t="s">
        <v>41</v>
      </c>
      <c r="P366" s="138">
        <f>O366*H366</f>
        <v>0</v>
      </c>
      <c r="Q366" s="138">
        <v>0</v>
      </c>
      <c r="R366" s="138">
        <f>Q366*H366</f>
        <v>0</v>
      </c>
      <c r="S366" s="138">
        <v>0</v>
      </c>
      <c r="T366" s="139">
        <f>S366*H366</f>
        <v>0</v>
      </c>
      <c r="AR366" s="140" t="s">
        <v>294</v>
      </c>
      <c r="AT366" s="140" t="s">
        <v>159</v>
      </c>
      <c r="AU366" s="140" t="s">
        <v>84</v>
      </c>
      <c r="AY366" s="15" t="s">
        <v>158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5" t="s">
        <v>80</v>
      </c>
      <c r="BK366" s="141">
        <f>ROUND(I366*H366,2)</f>
        <v>0</v>
      </c>
      <c r="BL366" s="15" t="s">
        <v>294</v>
      </c>
      <c r="BM366" s="140" t="s">
        <v>645</v>
      </c>
    </row>
    <row r="367" spans="2:65" s="1" customFormat="1" ht="24.2" customHeight="1">
      <c r="B367" s="128"/>
      <c r="C367" s="129" t="s">
        <v>130</v>
      </c>
      <c r="D367" s="129" t="s">
        <v>159</v>
      </c>
      <c r="E367" s="130" t="s">
        <v>1081</v>
      </c>
      <c r="F367" s="131" t="s">
        <v>1082</v>
      </c>
      <c r="G367" s="132" t="s">
        <v>325</v>
      </c>
      <c r="H367" s="133">
        <v>2</v>
      </c>
      <c r="I367" s="134"/>
      <c r="J367" s="135">
        <f>ROUND(I367*H367,2)</f>
        <v>0</v>
      </c>
      <c r="K367" s="131" t="s">
        <v>1</v>
      </c>
      <c r="L367" s="30"/>
      <c r="M367" s="136" t="s">
        <v>1</v>
      </c>
      <c r="N367" s="137" t="s">
        <v>41</v>
      </c>
      <c r="P367" s="138">
        <f>O367*H367</f>
        <v>0</v>
      </c>
      <c r="Q367" s="138">
        <v>0</v>
      </c>
      <c r="R367" s="138">
        <f>Q367*H367</f>
        <v>0</v>
      </c>
      <c r="S367" s="138">
        <v>0</v>
      </c>
      <c r="T367" s="139">
        <f>S367*H367</f>
        <v>0</v>
      </c>
      <c r="AR367" s="140" t="s">
        <v>294</v>
      </c>
      <c r="AT367" s="140" t="s">
        <v>159</v>
      </c>
      <c r="AU367" s="140" t="s">
        <v>84</v>
      </c>
      <c r="AY367" s="15" t="s">
        <v>158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5" t="s">
        <v>80</v>
      </c>
      <c r="BK367" s="141">
        <f>ROUND(I367*H367,2)</f>
        <v>0</v>
      </c>
      <c r="BL367" s="15" t="s">
        <v>294</v>
      </c>
      <c r="BM367" s="140" t="s">
        <v>1083</v>
      </c>
    </row>
    <row r="368" spans="2:65" s="1" customFormat="1" ht="24.2" customHeight="1">
      <c r="B368" s="128"/>
      <c r="C368" s="129" t="s">
        <v>690</v>
      </c>
      <c r="D368" s="129" t="s">
        <v>159</v>
      </c>
      <c r="E368" s="130" t="s">
        <v>657</v>
      </c>
      <c r="F368" s="131" t="s">
        <v>658</v>
      </c>
      <c r="G368" s="132" t="s">
        <v>552</v>
      </c>
      <c r="H368" s="176"/>
      <c r="I368" s="134"/>
      <c r="J368" s="135">
        <f>ROUND(I368*H368,2)</f>
        <v>0</v>
      </c>
      <c r="K368" s="131" t="s">
        <v>225</v>
      </c>
      <c r="L368" s="30"/>
      <c r="M368" s="136" t="s">
        <v>1</v>
      </c>
      <c r="N368" s="137" t="s">
        <v>41</v>
      </c>
      <c r="P368" s="138">
        <f>O368*H368</f>
        <v>0</v>
      </c>
      <c r="Q368" s="138">
        <v>0</v>
      </c>
      <c r="R368" s="138">
        <f>Q368*H368</f>
        <v>0</v>
      </c>
      <c r="S368" s="138">
        <v>0</v>
      </c>
      <c r="T368" s="139">
        <f>S368*H368</f>
        <v>0</v>
      </c>
      <c r="AR368" s="140" t="s">
        <v>294</v>
      </c>
      <c r="AT368" s="140" t="s">
        <v>159</v>
      </c>
      <c r="AU368" s="140" t="s">
        <v>84</v>
      </c>
      <c r="AY368" s="15" t="s">
        <v>158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5" t="s">
        <v>80</v>
      </c>
      <c r="BK368" s="141">
        <f>ROUND(I368*H368,2)</f>
        <v>0</v>
      </c>
      <c r="BL368" s="15" t="s">
        <v>294</v>
      </c>
      <c r="BM368" s="140" t="s">
        <v>659</v>
      </c>
    </row>
    <row r="369" spans="2:65" s="10" customFormat="1" ht="22.9" customHeight="1">
      <c r="B369" s="118"/>
      <c r="D369" s="119" t="s">
        <v>75</v>
      </c>
      <c r="E369" s="164" t="s">
        <v>660</v>
      </c>
      <c r="F369" s="164" t="s">
        <v>661</v>
      </c>
      <c r="I369" s="121"/>
      <c r="J369" s="165">
        <f>BK369</f>
        <v>0</v>
      </c>
      <c r="L369" s="118"/>
      <c r="M369" s="123"/>
      <c r="P369" s="124">
        <f>SUM(P370:P397)</f>
        <v>0</v>
      </c>
      <c r="R369" s="124">
        <f>SUM(R370:R397)</f>
        <v>2.1882655999999998</v>
      </c>
      <c r="T369" s="125">
        <f>SUM(T370:T397)</f>
        <v>0</v>
      </c>
      <c r="AR369" s="119" t="s">
        <v>84</v>
      </c>
      <c r="AT369" s="126" t="s">
        <v>75</v>
      </c>
      <c r="AU369" s="126" t="s">
        <v>80</v>
      </c>
      <c r="AY369" s="119" t="s">
        <v>158</v>
      </c>
      <c r="BK369" s="127">
        <f>SUM(BK370:BK397)</f>
        <v>0</v>
      </c>
    </row>
    <row r="370" spans="2:65" s="1" customFormat="1" ht="16.5" customHeight="1">
      <c r="B370" s="128"/>
      <c r="C370" s="129" t="s">
        <v>707</v>
      </c>
      <c r="D370" s="129" t="s">
        <v>159</v>
      </c>
      <c r="E370" s="130" t="s">
        <v>663</v>
      </c>
      <c r="F370" s="131" t="s">
        <v>664</v>
      </c>
      <c r="G370" s="132" t="s">
        <v>256</v>
      </c>
      <c r="H370" s="133">
        <v>57.04</v>
      </c>
      <c r="I370" s="134"/>
      <c r="J370" s="135">
        <f>ROUND(I370*H370,2)</f>
        <v>0</v>
      </c>
      <c r="K370" s="131" t="s">
        <v>225</v>
      </c>
      <c r="L370" s="30"/>
      <c r="M370" s="136" t="s">
        <v>1</v>
      </c>
      <c r="N370" s="137" t="s">
        <v>41</v>
      </c>
      <c r="P370" s="138">
        <f>O370*H370</f>
        <v>0</v>
      </c>
      <c r="Q370" s="138">
        <v>0</v>
      </c>
      <c r="R370" s="138">
        <f>Q370*H370</f>
        <v>0</v>
      </c>
      <c r="S370" s="138">
        <v>0</v>
      </c>
      <c r="T370" s="139">
        <f>S370*H370</f>
        <v>0</v>
      </c>
      <c r="AR370" s="140" t="s">
        <v>294</v>
      </c>
      <c r="AT370" s="140" t="s">
        <v>159</v>
      </c>
      <c r="AU370" s="140" t="s">
        <v>84</v>
      </c>
      <c r="AY370" s="15" t="s">
        <v>158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5" t="s">
        <v>80</v>
      </c>
      <c r="BK370" s="141">
        <f>ROUND(I370*H370,2)</f>
        <v>0</v>
      </c>
      <c r="BL370" s="15" t="s">
        <v>294</v>
      </c>
      <c r="BM370" s="140" t="s">
        <v>665</v>
      </c>
    </row>
    <row r="371" spans="2:65" s="11" customFormat="1">
      <c r="B371" s="142"/>
      <c r="D371" s="143" t="s">
        <v>165</v>
      </c>
      <c r="E371" s="144" t="s">
        <v>1</v>
      </c>
      <c r="F371" s="145" t="s">
        <v>1084</v>
      </c>
      <c r="H371" s="146">
        <v>57.04</v>
      </c>
      <c r="I371" s="147"/>
      <c r="L371" s="142"/>
      <c r="M371" s="148"/>
      <c r="T371" s="149"/>
      <c r="AT371" s="144" t="s">
        <v>165</v>
      </c>
      <c r="AU371" s="144" t="s">
        <v>84</v>
      </c>
      <c r="AV371" s="11" t="s">
        <v>84</v>
      </c>
      <c r="AW371" s="11" t="s">
        <v>32</v>
      </c>
      <c r="AX371" s="11" t="s">
        <v>80</v>
      </c>
      <c r="AY371" s="144" t="s">
        <v>158</v>
      </c>
    </row>
    <row r="372" spans="2:65" s="1" customFormat="1" ht="16.5" customHeight="1">
      <c r="B372" s="128"/>
      <c r="C372" s="129" t="s">
        <v>712</v>
      </c>
      <c r="D372" s="129" t="s">
        <v>159</v>
      </c>
      <c r="E372" s="130" t="s">
        <v>667</v>
      </c>
      <c r="F372" s="131" t="s">
        <v>668</v>
      </c>
      <c r="G372" s="132" t="s">
        <v>256</v>
      </c>
      <c r="H372" s="133">
        <v>57.04</v>
      </c>
      <c r="I372" s="134"/>
      <c r="J372" s="135">
        <f>ROUND(I372*H372,2)</f>
        <v>0</v>
      </c>
      <c r="K372" s="131" t="s">
        <v>225</v>
      </c>
      <c r="L372" s="30"/>
      <c r="M372" s="136" t="s">
        <v>1</v>
      </c>
      <c r="N372" s="137" t="s">
        <v>41</v>
      </c>
      <c r="P372" s="138">
        <f>O372*H372</f>
        <v>0</v>
      </c>
      <c r="Q372" s="138">
        <v>2.9999999999999997E-4</v>
      </c>
      <c r="R372" s="138">
        <f>Q372*H372</f>
        <v>1.7111999999999999E-2</v>
      </c>
      <c r="S372" s="138">
        <v>0</v>
      </c>
      <c r="T372" s="139">
        <f>S372*H372</f>
        <v>0</v>
      </c>
      <c r="AR372" s="140" t="s">
        <v>294</v>
      </c>
      <c r="AT372" s="140" t="s">
        <v>159</v>
      </c>
      <c r="AU372" s="140" t="s">
        <v>84</v>
      </c>
      <c r="AY372" s="15" t="s">
        <v>158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5" t="s">
        <v>80</v>
      </c>
      <c r="BK372" s="141">
        <f>ROUND(I372*H372,2)</f>
        <v>0</v>
      </c>
      <c r="BL372" s="15" t="s">
        <v>294</v>
      </c>
      <c r="BM372" s="140" t="s">
        <v>669</v>
      </c>
    </row>
    <row r="373" spans="2:65" s="1" customFormat="1" ht="37.9" customHeight="1">
      <c r="B373" s="128"/>
      <c r="C373" s="129" t="s">
        <v>716</v>
      </c>
      <c r="D373" s="129" t="s">
        <v>159</v>
      </c>
      <c r="E373" s="130" t="s">
        <v>671</v>
      </c>
      <c r="F373" s="131" t="s">
        <v>672</v>
      </c>
      <c r="G373" s="132" t="s">
        <v>352</v>
      </c>
      <c r="H373" s="133">
        <v>26.4</v>
      </c>
      <c r="I373" s="134"/>
      <c r="J373" s="135">
        <f>ROUND(I373*H373,2)</f>
        <v>0</v>
      </c>
      <c r="K373" s="131" t="s">
        <v>225</v>
      </c>
      <c r="L373" s="30"/>
      <c r="M373" s="136" t="s">
        <v>1</v>
      </c>
      <c r="N373" s="137" t="s">
        <v>41</v>
      </c>
      <c r="P373" s="138">
        <f>O373*H373</f>
        <v>0</v>
      </c>
      <c r="Q373" s="138">
        <v>1.5299999999999999E-3</v>
      </c>
      <c r="R373" s="138">
        <f>Q373*H373</f>
        <v>4.0391999999999997E-2</v>
      </c>
      <c r="S373" s="138">
        <v>0</v>
      </c>
      <c r="T373" s="139">
        <f>S373*H373</f>
        <v>0</v>
      </c>
      <c r="AR373" s="140" t="s">
        <v>294</v>
      </c>
      <c r="AT373" s="140" t="s">
        <v>159</v>
      </c>
      <c r="AU373" s="140" t="s">
        <v>84</v>
      </c>
      <c r="AY373" s="15" t="s">
        <v>158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5" t="s">
        <v>80</v>
      </c>
      <c r="BK373" s="141">
        <f>ROUND(I373*H373,2)</f>
        <v>0</v>
      </c>
      <c r="BL373" s="15" t="s">
        <v>294</v>
      </c>
      <c r="BM373" s="140" t="s">
        <v>1085</v>
      </c>
    </row>
    <row r="374" spans="2:65" s="11" customFormat="1">
      <c r="B374" s="142"/>
      <c r="D374" s="143" t="s">
        <v>165</v>
      </c>
      <c r="E374" s="144" t="s">
        <v>1</v>
      </c>
      <c r="F374" s="145" t="s">
        <v>1086</v>
      </c>
      <c r="H374" s="146">
        <v>26.4</v>
      </c>
      <c r="I374" s="147"/>
      <c r="L374" s="142"/>
      <c r="M374" s="148"/>
      <c r="T374" s="149"/>
      <c r="AT374" s="144" t="s">
        <v>165</v>
      </c>
      <c r="AU374" s="144" t="s">
        <v>84</v>
      </c>
      <c r="AV374" s="11" t="s">
        <v>84</v>
      </c>
      <c r="AW374" s="11" t="s">
        <v>32</v>
      </c>
      <c r="AX374" s="11" t="s">
        <v>76</v>
      </c>
      <c r="AY374" s="144" t="s">
        <v>158</v>
      </c>
    </row>
    <row r="375" spans="2:65" s="1" customFormat="1" ht="37.9" customHeight="1">
      <c r="B375" s="128"/>
      <c r="C375" s="166" t="s">
        <v>720</v>
      </c>
      <c r="D375" s="166" t="s">
        <v>544</v>
      </c>
      <c r="E375" s="167" t="s">
        <v>676</v>
      </c>
      <c r="F375" s="168" t="s">
        <v>677</v>
      </c>
      <c r="G375" s="169" t="s">
        <v>352</v>
      </c>
      <c r="H375" s="170">
        <v>29.04</v>
      </c>
      <c r="I375" s="171"/>
      <c r="J375" s="172">
        <f>ROUND(I375*H375,2)</f>
        <v>0</v>
      </c>
      <c r="K375" s="168" t="s">
        <v>225</v>
      </c>
      <c r="L375" s="173"/>
      <c r="M375" s="174" t="s">
        <v>1</v>
      </c>
      <c r="N375" s="175" t="s">
        <v>41</v>
      </c>
      <c r="P375" s="138">
        <f>O375*H375</f>
        <v>0</v>
      </c>
      <c r="Q375" s="138">
        <v>6.6E-3</v>
      </c>
      <c r="R375" s="138">
        <f>Q375*H375</f>
        <v>0.191664</v>
      </c>
      <c r="S375" s="138">
        <v>0</v>
      </c>
      <c r="T375" s="139">
        <f>S375*H375</f>
        <v>0</v>
      </c>
      <c r="AR375" s="140" t="s">
        <v>377</v>
      </c>
      <c r="AT375" s="140" t="s">
        <v>544</v>
      </c>
      <c r="AU375" s="140" t="s">
        <v>84</v>
      </c>
      <c r="AY375" s="15" t="s">
        <v>158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5" t="s">
        <v>80</v>
      </c>
      <c r="BK375" s="141">
        <f>ROUND(I375*H375,2)</f>
        <v>0</v>
      </c>
      <c r="BL375" s="15" t="s">
        <v>294</v>
      </c>
      <c r="BM375" s="140" t="s">
        <v>1087</v>
      </c>
    </row>
    <row r="376" spans="2:65" s="11" customFormat="1">
      <c r="B376" s="142"/>
      <c r="D376" s="143" t="s">
        <v>165</v>
      </c>
      <c r="F376" s="145" t="s">
        <v>1088</v>
      </c>
      <c r="H376" s="146">
        <v>29.04</v>
      </c>
      <c r="I376" s="147"/>
      <c r="L376" s="142"/>
      <c r="M376" s="148"/>
      <c r="T376" s="149"/>
      <c r="AT376" s="144" t="s">
        <v>165</v>
      </c>
      <c r="AU376" s="144" t="s">
        <v>84</v>
      </c>
      <c r="AV376" s="11" t="s">
        <v>84</v>
      </c>
      <c r="AW376" s="11" t="s">
        <v>3</v>
      </c>
      <c r="AX376" s="11" t="s">
        <v>80</v>
      </c>
      <c r="AY376" s="144" t="s">
        <v>158</v>
      </c>
    </row>
    <row r="377" spans="2:65" s="1" customFormat="1" ht="37.9" customHeight="1">
      <c r="B377" s="128"/>
      <c r="C377" s="129" t="s">
        <v>725</v>
      </c>
      <c r="D377" s="129" t="s">
        <v>159</v>
      </c>
      <c r="E377" s="130" t="s">
        <v>681</v>
      </c>
      <c r="F377" s="131" t="s">
        <v>682</v>
      </c>
      <c r="G377" s="132" t="s">
        <v>352</v>
      </c>
      <c r="H377" s="133">
        <v>26.4</v>
      </c>
      <c r="I377" s="134"/>
      <c r="J377" s="135">
        <f>ROUND(I377*H377,2)</f>
        <v>0</v>
      </c>
      <c r="K377" s="131" t="s">
        <v>225</v>
      </c>
      <c r="L377" s="30"/>
      <c r="M377" s="136" t="s">
        <v>1</v>
      </c>
      <c r="N377" s="137" t="s">
        <v>41</v>
      </c>
      <c r="P377" s="138">
        <f>O377*H377</f>
        <v>0</v>
      </c>
      <c r="Q377" s="138">
        <v>1.0200000000000001E-3</v>
      </c>
      <c r="R377" s="138">
        <f>Q377*H377</f>
        <v>2.6928000000000001E-2</v>
      </c>
      <c r="S377" s="138">
        <v>0</v>
      </c>
      <c r="T377" s="139">
        <f>S377*H377</f>
        <v>0</v>
      </c>
      <c r="AR377" s="140" t="s">
        <v>294</v>
      </c>
      <c r="AT377" s="140" t="s">
        <v>159</v>
      </c>
      <c r="AU377" s="140" t="s">
        <v>84</v>
      </c>
      <c r="AY377" s="15" t="s">
        <v>158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5" t="s">
        <v>80</v>
      </c>
      <c r="BK377" s="141">
        <f>ROUND(I377*H377,2)</f>
        <v>0</v>
      </c>
      <c r="BL377" s="15" t="s">
        <v>294</v>
      </c>
      <c r="BM377" s="140" t="s">
        <v>1089</v>
      </c>
    </row>
    <row r="378" spans="2:65" s="11" customFormat="1">
      <c r="B378" s="142"/>
      <c r="D378" s="143" t="s">
        <v>165</v>
      </c>
      <c r="E378" s="144" t="s">
        <v>1</v>
      </c>
      <c r="F378" s="145" t="s">
        <v>1090</v>
      </c>
      <c r="H378" s="146">
        <v>26.4</v>
      </c>
      <c r="I378" s="147"/>
      <c r="L378" s="142"/>
      <c r="M378" s="148"/>
      <c r="T378" s="149"/>
      <c r="AT378" s="144" t="s">
        <v>165</v>
      </c>
      <c r="AU378" s="144" t="s">
        <v>84</v>
      </c>
      <c r="AV378" s="11" t="s">
        <v>84</v>
      </c>
      <c r="AW378" s="11" t="s">
        <v>32</v>
      </c>
      <c r="AX378" s="11" t="s">
        <v>76</v>
      </c>
      <c r="AY378" s="144" t="s">
        <v>158</v>
      </c>
    </row>
    <row r="379" spans="2:65" s="1" customFormat="1" ht="33" customHeight="1">
      <c r="B379" s="128"/>
      <c r="C379" s="166" t="s">
        <v>731</v>
      </c>
      <c r="D379" s="166" t="s">
        <v>544</v>
      </c>
      <c r="E379" s="167" t="s">
        <v>685</v>
      </c>
      <c r="F379" s="168" t="s">
        <v>686</v>
      </c>
      <c r="G379" s="169" t="s">
        <v>256</v>
      </c>
      <c r="H379" s="170">
        <v>6.9580000000000002</v>
      </c>
      <c r="I379" s="171"/>
      <c r="J379" s="172">
        <f>ROUND(I379*H379,2)</f>
        <v>0</v>
      </c>
      <c r="K379" s="168" t="s">
        <v>225</v>
      </c>
      <c r="L379" s="173"/>
      <c r="M379" s="174" t="s">
        <v>1</v>
      </c>
      <c r="N379" s="175" t="s">
        <v>41</v>
      </c>
      <c r="P379" s="138">
        <f>O379*H379</f>
        <v>0</v>
      </c>
      <c r="Q379" s="138">
        <v>2.1999999999999999E-2</v>
      </c>
      <c r="R379" s="138">
        <f>Q379*H379</f>
        <v>0.15307599999999999</v>
      </c>
      <c r="S379" s="138">
        <v>0</v>
      </c>
      <c r="T379" s="139">
        <f>S379*H379</f>
        <v>0</v>
      </c>
      <c r="AR379" s="140" t="s">
        <v>377</v>
      </c>
      <c r="AT379" s="140" t="s">
        <v>544</v>
      </c>
      <c r="AU379" s="140" t="s">
        <v>84</v>
      </c>
      <c r="AY379" s="15" t="s">
        <v>158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5" t="s">
        <v>80</v>
      </c>
      <c r="BK379" s="141">
        <f>ROUND(I379*H379,2)</f>
        <v>0</v>
      </c>
      <c r="BL379" s="15" t="s">
        <v>294</v>
      </c>
      <c r="BM379" s="140" t="s">
        <v>1091</v>
      </c>
    </row>
    <row r="380" spans="2:65" s="11" customFormat="1">
      <c r="B380" s="142"/>
      <c r="D380" s="143" t="s">
        <v>165</v>
      </c>
      <c r="F380" s="145" t="s">
        <v>1092</v>
      </c>
      <c r="H380" s="146">
        <v>6.9580000000000002</v>
      </c>
      <c r="I380" s="147"/>
      <c r="L380" s="142"/>
      <c r="M380" s="148"/>
      <c r="T380" s="149"/>
      <c r="AT380" s="144" t="s">
        <v>165</v>
      </c>
      <c r="AU380" s="144" t="s">
        <v>84</v>
      </c>
      <c r="AV380" s="11" t="s">
        <v>84</v>
      </c>
      <c r="AW380" s="11" t="s">
        <v>3</v>
      </c>
      <c r="AX380" s="11" t="s">
        <v>80</v>
      </c>
      <c r="AY380" s="144" t="s">
        <v>158</v>
      </c>
    </row>
    <row r="381" spans="2:65" s="1" customFormat="1" ht="33" customHeight="1">
      <c r="B381" s="128"/>
      <c r="C381" s="129" t="s">
        <v>743</v>
      </c>
      <c r="D381" s="129" t="s">
        <v>159</v>
      </c>
      <c r="E381" s="130" t="s">
        <v>691</v>
      </c>
      <c r="F381" s="131" t="s">
        <v>692</v>
      </c>
      <c r="G381" s="132" t="s">
        <v>352</v>
      </c>
      <c r="H381" s="133">
        <v>27.55</v>
      </c>
      <c r="I381" s="134"/>
      <c r="J381" s="135">
        <f>ROUND(I381*H381,2)</f>
        <v>0</v>
      </c>
      <c r="K381" s="131" t="s">
        <v>225</v>
      </c>
      <c r="L381" s="30"/>
      <c r="M381" s="136" t="s">
        <v>1</v>
      </c>
      <c r="N381" s="137" t="s">
        <v>41</v>
      </c>
      <c r="P381" s="138">
        <f>O381*H381</f>
        <v>0</v>
      </c>
      <c r="Q381" s="138">
        <v>4.2999999999999999E-4</v>
      </c>
      <c r="R381" s="138">
        <f>Q381*H381</f>
        <v>1.1846499999999999E-2</v>
      </c>
      <c r="S381" s="138">
        <v>0</v>
      </c>
      <c r="T381" s="139">
        <f>S381*H381</f>
        <v>0</v>
      </c>
      <c r="AR381" s="140" t="s">
        <v>294</v>
      </c>
      <c r="AT381" s="140" t="s">
        <v>159</v>
      </c>
      <c r="AU381" s="140" t="s">
        <v>84</v>
      </c>
      <c r="AY381" s="15" t="s">
        <v>158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5" t="s">
        <v>80</v>
      </c>
      <c r="BK381" s="141">
        <f>ROUND(I381*H381,2)</f>
        <v>0</v>
      </c>
      <c r="BL381" s="15" t="s">
        <v>294</v>
      </c>
      <c r="BM381" s="140" t="s">
        <v>693</v>
      </c>
    </row>
    <row r="382" spans="2:65" s="11" customFormat="1">
      <c r="B382" s="142"/>
      <c r="D382" s="143" t="s">
        <v>165</v>
      </c>
      <c r="E382" s="144" t="s">
        <v>1</v>
      </c>
      <c r="F382" s="145" t="s">
        <v>1093</v>
      </c>
      <c r="H382" s="146">
        <v>2.4</v>
      </c>
      <c r="I382" s="147"/>
      <c r="L382" s="142"/>
      <c r="M382" s="148"/>
      <c r="T382" s="149"/>
      <c r="AT382" s="144" t="s">
        <v>165</v>
      </c>
      <c r="AU382" s="144" t="s">
        <v>84</v>
      </c>
      <c r="AV382" s="11" t="s">
        <v>84</v>
      </c>
      <c r="AW382" s="11" t="s">
        <v>32</v>
      </c>
      <c r="AX382" s="11" t="s">
        <v>76</v>
      </c>
      <c r="AY382" s="144" t="s">
        <v>158</v>
      </c>
    </row>
    <row r="383" spans="2:65" s="11" customFormat="1">
      <c r="B383" s="142"/>
      <c r="D383" s="143" t="s">
        <v>165</v>
      </c>
      <c r="E383" s="144" t="s">
        <v>1</v>
      </c>
      <c r="F383" s="145" t="s">
        <v>1094</v>
      </c>
      <c r="H383" s="146">
        <v>7.8</v>
      </c>
      <c r="I383" s="147"/>
      <c r="L383" s="142"/>
      <c r="M383" s="148"/>
      <c r="T383" s="149"/>
      <c r="AT383" s="144" t="s">
        <v>165</v>
      </c>
      <c r="AU383" s="144" t="s">
        <v>84</v>
      </c>
      <c r="AV383" s="11" t="s">
        <v>84</v>
      </c>
      <c r="AW383" s="11" t="s">
        <v>32</v>
      </c>
      <c r="AX383" s="11" t="s">
        <v>76</v>
      </c>
      <c r="AY383" s="144" t="s">
        <v>158</v>
      </c>
    </row>
    <row r="384" spans="2:65" s="11" customFormat="1">
      <c r="B384" s="142"/>
      <c r="D384" s="143" t="s">
        <v>165</v>
      </c>
      <c r="E384" s="144" t="s">
        <v>1</v>
      </c>
      <c r="F384" s="145" t="s">
        <v>348</v>
      </c>
      <c r="H384" s="146">
        <v>-1.4</v>
      </c>
      <c r="I384" s="147"/>
      <c r="L384" s="142"/>
      <c r="M384" s="148"/>
      <c r="T384" s="149"/>
      <c r="AT384" s="144" t="s">
        <v>165</v>
      </c>
      <c r="AU384" s="144" t="s">
        <v>84</v>
      </c>
      <c r="AV384" s="11" t="s">
        <v>84</v>
      </c>
      <c r="AW384" s="11" t="s">
        <v>32</v>
      </c>
      <c r="AX384" s="11" t="s">
        <v>76</v>
      </c>
      <c r="AY384" s="144" t="s">
        <v>158</v>
      </c>
    </row>
    <row r="385" spans="2:65" s="11" customFormat="1">
      <c r="B385" s="142"/>
      <c r="D385" s="143" t="s">
        <v>165</v>
      </c>
      <c r="E385" s="144" t="s">
        <v>1</v>
      </c>
      <c r="F385" s="145" t="s">
        <v>1095</v>
      </c>
      <c r="H385" s="146">
        <v>8.4</v>
      </c>
      <c r="I385" s="147"/>
      <c r="L385" s="142"/>
      <c r="M385" s="148"/>
      <c r="T385" s="149"/>
      <c r="AT385" s="144" t="s">
        <v>165</v>
      </c>
      <c r="AU385" s="144" t="s">
        <v>84</v>
      </c>
      <c r="AV385" s="11" t="s">
        <v>84</v>
      </c>
      <c r="AW385" s="11" t="s">
        <v>32</v>
      </c>
      <c r="AX385" s="11" t="s">
        <v>76</v>
      </c>
      <c r="AY385" s="144" t="s">
        <v>158</v>
      </c>
    </row>
    <row r="386" spans="2:65" s="11" customFormat="1">
      <c r="B386" s="142"/>
      <c r="D386" s="143" t="s">
        <v>165</v>
      </c>
      <c r="E386" s="144" t="s">
        <v>1</v>
      </c>
      <c r="F386" s="145" t="s">
        <v>348</v>
      </c>
      <c r="H386" s="146">
        <v>-1.4</v>
      </c>
      <c r="I386" s="147"/>
      <c r="L386" s="142"/>
      <c r="M386" s="148"/>
      <c r="T386" s="149"/>
      <c r="AT386" s="144" t="s">
        <v>165</v>
      </c>
      <c r="AU386" s="144" t="s">
        <v>84</v>
      </c>
      <c r="AV386" s="11" t="s">
        <v>84</v>
      </c>
      <c r="AW386" s="11" t="s">
        <v>32</v>
      </c>
      <c r="AX386" s="11" t="s">
        <v>76</v>
      </c>
      <c r="AY386" s="144" t="s">
        <v>158</v>
      </c>
    </row>
    <row r="387" spans="2:65" s="11" customFormat="1">
      <c r="B387" s="142"/>
      <c r="D387" s="143" t="s">
        <v>165</v>
      </c>
      <c r="E387" s="144" t="s">
        <v>1</v>
      </c>
      <c r="F387" s="145" t="s">
        <v>1096</v>
      </c>
      <c r="H387" s="146">
        <v>13.75</v>
      </c>
      <c r="I387" s="147"/>
      <c r="L387" s="142"/>
      <c r="M387" s="148"/>
      <c r="T387" s="149"/>
      <c r="AT387" s="144" t="s">
        <v>165</v>
      </c>
      <c r="AU387" s="144" t="s">
        <v>84</v>
      </c>
      <c r="AV387" s="11" t="s">
        <v>84</v>
      </c>
      <c r="AW387" s="11" t="s">
        <v>32</v>
      </c>
      <c r="AX387" s="11" t="s">
        <v>76</v>
      </c>
      <c r="AY387" s="144" t="s">
        <v>158</v>
      </c>
    </row>
    <row r="388" spans="2:65" s="11" customFormat="1">
      <c r="B388" s="142"/>
      <c r="D388" s="143" t="s">
        <v>165</v>
      </c>
      <c r="E388" s="144" t="s">
        <v>1</v>
      </c>
      <c r="F388" s="145" t="s">
        <v>1097</v>
      </c>
      <c r="H388" s="146">
        <v>-0.9</v>
      </c>
      <c r="I388" s="147"/>
      <c r="L388" s="142"/>
      <c r="M388" s="148"/>
      <c r="T388" s="149"/>
      <c r="AT388" s="144" t="s">
        <v>165</v>
      </c>
      <c r="AU388" s="144" t="s">
        <v>84</v>
      </c>
      <c r="AV388" s="11" t="s">
        <v>84</v>
      </c>
      <c r="AW388" s="11" t="s">
        <v>32</v>
      </c>
      <c r="AX388" s="11" t="s">
        <v>76</v>
      </c>
      <c r="AY388" s="144" t="s">
        <v>158</v>
      </c>
    </row>
    <row r="389" spans="2:65" s="11" customFormat="1">
      <c r="B389" s="142"/>
      <c r="D389" s="143" t="s">
        <v>165</v>
      </c>
      <c r="E389" s="144" t="s">
        <v>1</v>
      </c>
      <c r="F389" s="145" t="s">
        <v>1098</v>
      </c>
      <c r="H389" s="146">
        <v>-1.1000000000000001</v>
      </c>
      <c r="I389" s="147"/>
      <c r="L389" s="142"/>
      <c r="M389" s="148"/>
      <c r="T389" s="149"/>
      <c r="AT389" s="144" t="s">
        <v>165</v>
      </c>
      <c r="AU389" s="144" t="s">
        <v>84</v>
      </c>
      <c r="AV389" s="11" t="s">
        <v>84</v>
      </c>
      <c r="AW389" s="11" t="s">
        <v>32</v>
      </c>
      <c r="AX389" s="11" t="s">
        <v>76</v>
      </c>
      <c r="AY389" s="144" t="s">
        <v>158</v>
      </c>
    </row>
    <row r="390" spans="2:65" s="1" customFormat="1" ht="24.2" customHeight="1">
      <c r="B390" s="128"/>
      <c r="C390" s="166" t="s">
        <v>747</v>
      </c>
      <c r="D390" s="166" t="s">
        <v>544</v>
      </c>
      <c r="E390" s="167" t="s">
        <v>708</v>
      </c>
      <c r="F390" s="168" t="s">
        <v>709</v>
      </c>
      <c r="G390" s="169" t="s">
        <v>352</v>
      </c>
      <c r="H390" s="170">
        <v>30.305</v>
      </c>
      <c r="I390" s="171"/>
      <c r="J390" s="172">
        <f>ROUND(I390*H390,2)</f>
        <v>0</v>
      </c>
      <c r="K390" s="168" t="s">
        <v>225</v>
      </c>
      <c r="L390" s="173"/>
      <c r="M390" s="174" t="s">
        <v>1</v>
      </c>
      <c r="N390" s="175" t="s">
        <v>41</v>
      </c>
      <c r="P390" s="138">
        <f>O390*H390</f>
        <v>0</v>
      </c>
      <c r="Q390" s="138">
        <v>1.98E-3</v>
      </c>
      <c r="R390" s="138">
        <f>Q390*H390</f>
        <v>6.0003899999999999E-2</v>
      </c>
      <c r="S390" s="138">
        <v>0</v>
      </c>
      <c r="T390" s="139">
        <f>S390*H390</f>
        <v>0</v>
      </c>
      <c r="AR390" s="140" t="s">
        <v>377</v>
      </c>
      <c r="AT390" s="140" t="s">
        <v>544</v>
      </c>
      <c r="AU390" s="140" t="s">
        <v>84</v>
      </c>
      <c r="AY390" s="15" t="s">
        <v>158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5" t="s">
        <v>80</v>
      </c>
      <c r="BK390" s="141">
        <f>ROUND(I390*H390,2)</f>
        <v>0</v>
      </c>
      <c r="BL390" s="15" t="s">
        <v>294</v>
      </c>
      <c r="BM390" s="140" t="s">
        <v>710</v>
      </c>
    </row>
    <row r="391" spans="2:65" s="11" customFormat="1">
      <c r="B391" s="142"/>
      <c r="D391" s="143" t="s">
        <v>165</v>
      </c>
      <c r="F391" s="145" t="s">
        <v>1099</v>
      </c>
      <c r="H391" s="146">
        <v>30.305</v>
      </c>
      <c r="I391" s="147"/>
      <c r="L391" s="142"/>
      <c r="M391" s="148"/>
      <c r="T391" s="149"/>
      <c r="AT391" s="144" t="s">
        <v>165</v>
      </c>
      <c r="AU391" s="144" t="s">
        <v>84</v>
      </c>
      <c r="AV391" s="11" t="s">
        <v>84</v>
      </c>
      <c r="AW391" s="11" t="s">
        <v>3</v>
      </c>
      <c r="AX391" s="11" t="s">
        <v>80</v>
      </c>
      <c r="AY391" s="144" t="s">
        <v>158</v>
      </c>
    </row>
    <row r="392" spans="2:65" s="1" customFormat="1" ht="33" customHeight="1">
      <c r="B392" s="128"/>
      <c r="C392" s="129" t="s">
        <v>751</v>
      </c>
      <c r="D392" s="129" t="s">
        <v>159</v>
      </c>
      <c r="E392" s="130" t="s">
        <v>713</v>
      </c>
      <c r="F392" s="131" t="s">
        <v>714</v>
      </c>
      <c r="G392" s="132" t="s">
        <v>256</v>
      </c>
      <c r="H392" s="133">
        <v>57.04</v>
      </c>
      <c r="I392" s="134"/>
      <c r="J392" s="135">
        <f>ROUND(I392*H392,2)</f>
        <v>0</v>
      </c>
      <c r="K392" s="131" t="s">
        <v>225</v>
      </c>
      <c r="L392" s="30"/>
      <c r="M392" s="136" t="s">
        <v>1</v>
      </c>
      <c r="N392" s="137" t="s">
        <v>41</v>
      </c>
      <c r="P392" s="138">
        <f>O392*H392</f>
        <v>0</v>
      </c>
      <c r="Q392" s="138">
        <v>5.3800000000000002E-3</v>
      </c>
      <c r="R392" s="138">
        <f>Q392*H392</f>
        <v>0.30687520000000001</v>
      </c>
      <c r="S392" s="138">
        <v>0</v>
      </c>
      <c r="T392" s="139">
        <f>S392*H392</f>
        <v>0</v>
      </c>
      <c r="AR392" s="140" t="s">
        <v>294</v>
      </c>
      <c r="AT392" s="140" t="s">
        <v>159</v>
      </c>
      <c r="AU392" s="140" t="s">
        <v>84</v>
      </c>
      <c r="AY392" s="15" t="s">
        <v>158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5" t="s">
        <v>80</v>
      </c>
      <c r="BK392" s="141">
        <f>ROUND(I392*H392,2)</f>
        <v>0</v>
      </c>
      <c r="BL392" s="15" t="s">
        <v>294</v>
      </c>
      <c r="BM392" s="140" t="s">
        <v>715</v>
      </c>
    </row>
    <row r="393" spans="2:65" s="1" customFormat="1" ht="24.2" customHeight="1">
      <c r="B393" s="128"/>
      <c r="C393" s="166" t="s">
        <v>756</v>
      </c>
      <c r="D393" s="166" t="s">
        <v>544</v>
      </c>
      <c r="E393" s="167" t="s">
        <v>717</v>
      </c>
      <c r="F393" s="168" t="s">
        <v>718</v>
      </c>
      <c r="G393" s="169" t="s">
        <v>256</v>
      </c>
      <c r="H393" s="170">
        <v>62.744</v>
      </c>
      <c r="I393" s="171"/>
      <c r="J393" s="172">
        <f>ROUND(I393*H393,2)</f>
        <v>0</v>
      </c>
      <c r="K393" s="168" t="s">
        <v>225</v>
      </c>
      <c r="L393" s="173"/>
      <c r="M393" s="174" t="s">
        <v>1</v>
      </c>
      <c r="N393" s="175" t="s">
        <v>41</v>
      </c>
      <c r="P393" s="138">
        <f>O393*H393</f>
        <v>0</v>
      </c>
      <c r="Q393" s="138">
        <v>2.1999999999999999E-2</v>
      </c>
      <c r="R393" s="138">
        <f>Q393*H393</f>
        <v>1.3803679999999998</v>
      </c>
      <c r="S393" s="138">
        <v>0</v>
      </c>
      <c r="T393" s="139">
        <f>S393*H393</f>
        <v>0</v>
      </c>
      <c r="AR393" s="140" t="s">
        <v>377</v>
      </c>
      <c r="AT393" s="140" t="s">
        <v>544</v>
      </c>
      <c r="AU393" s="140" t="s">
        <v>84</v>
      </c>
      <c r="AY393" s="15" t="s">
        <v>158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5" t="s">
        <v>80</v>
      </c>
      <c r="BK393" s="141">
        <f>ROUND(I393*H393,2)</f>
        <v>0</v>
      </c>
      <c r="BL393" s="15" t="s">
        <v>294</v>
      </c>
      <c r="BM393" s="140" t="s">
        <v>719</v>
      </c>
    </row>
    <row r="394" spans="2:65" s="11" customFormat="1">
      <c r="B394" s="142"/>
      <c r="D394" s="143" t="s">
        <v>165</v>
      </c>
      <c r="F394" s="145" t="s">
        <v>1100</v>
      </c>
      <c r="H394" s="146">
        <v>62.744</v>
      </c>
      <c r="I394" s="147"/>
      <c r="L394" s="142"/>
      <c r="M394" s="148"/>
      <c r="T394" s="149"/>
      <c r="AT394" s="144" t="s">
        <v>165</v>
      </c>
      <c r="AU394" s="144" t="s">
        <v>84</v>
      </c>
      <c r="AV394" s="11" t="s">
        <v>84</v>
      </c>
      <c r="AW394" s="11" t="s">
        <v>3</v>
      </c>
      <c r="AX394" s="11" t="s">
        <v>80</v>
      </c>
      <c r="AY394" s="144" t="s">
        <v>158</v>
      </c>
    </row>
    <row r="395" spans="2:65" s="1" customFormat="1" ht="33" customHeight="1">
      <c r="B395" s="128"/>
      <c r="C395" s="129" t="s">
        <v>760</v>
      </c>
      <c r="D395" s="129" t="s">
        <v>159</v>
      </c>
      <c r="E395" s="130" t="s">
        <v>721</v>
      </c>
      <c r="F395" s="131" t="s">
        <v>722</v>
      </c>
      <c r="G395" s="132" t="s">
        <v>256</v>
      </c>
      <c r="H395" s="133">
        <v>11.8</v>
      </c>
      <c r="I395" s="134"/>
      <c r="J395" s="135">
        <f>ROUND(I395*H395,2)</f>
        <v>0</v>
      </c>
      <c r="K395" s="131" t="s">
        <v>225</v>
      </c>
      <c r="L395" s="30"/>
      <c r="M395" s="136" t="s">
        <v>1</v>
      </c>
      <c r="N395" s="137" t="s">
        <v>41</v>
      </c>
      <c r="P395" s="138">
        <f>O395*H395</f>
        <v>0</v>
      </c>
      <c r="Q395" s="138">
        <v>0</v>
      </c>
      <c r="R395" s="138">
        <f>Q395*H395</f>
        <v>0</v>
      </c>
      <c r="S395" s="138">
        <v>0</v>
      </c>
      <c r="T395" s="139">
        <f>S395*H395</f>
        <v>0</v>
      </c>
      <c r="AR395" s="140" t="s">
        <v>294</v>
      </c>
      <c r="AT395" s="140" t="s">
        <v>159</v>
      </c>
      <c r="AU395" s="140" t="s">
        <v>84</v>
      </c>
      <c r="AY395" s="15" t="s">
        <v>158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5" t="s">
        <v>80</v>
      </c>
      <c r="BK395" s="141">
        <f>ROUND(I395*H395,2)</f>
        <v>0</v>
      </c>
      <c r="BL395" s="15" t="s">
        <v>294</v>
      </c>
      <c r="BM395" s="140" t="s">
        <v>723</v>
      </c>
    </row>
    <row r="396" spans="2:65" s="11" customFormat="1">
      <c r="B396" s="142"/>
      <c r="D396" s="143" t="s">
        <v>165</v>
      </c>
      <c r="E396" s="144" t="s">
        <v>1</v>
      </c>
      <c r="F396" s="145" t="s">
        <v>1101</v>
      </c>
      <c r="H396" s="146">
        <v>11.8</v>
      </c>
      <c r="I396" s="147"/>
      <c r="L396" s="142"/>
      <c r="M396" s="148"/>
      <c r="T396" s="149"/>
      <c r="AT396" s="144" t="s">
        <v>165</v>
      </c>
      <c r="AU396" s="144" t="s">
        <v>84</v>
      </c>
      <c r="AV396" s="11" t="s">
        <v>84</v>
      </c>
      <c r="AW396" s="11" t="s">
        <v>32</v>
      </c>
      <c r="AX396" s="11" t="s">
        <v>80</v>
      </c>
      <c r="AY396" s="144" t="s">
        <v>158</v>
      </c>
    </row>
    <row r="397" spans="2:65" s="1" customFormat="1" ht="24.2" customHeight="1">
      <c r="B397" s="128"/>
      <c r="C397" s="129" t="s">
        <v>765</v>
      </c>
      <c r="D397" s="129" t="s">
        <v>159</v>
      </c>
      <c r="E397" s="130" t="s">
        <v>726</v>
      </c>
      <c r="F397" s="131" t="s">
        <v>727</v>
      </c>
      <c r="G397" s="132" t="s">
        <v>552</v>
      </c>
      <c r="H397" s="176"/>
      <c r="I397" s="134"/>
      <c r="J397" s="135">
        <f>ROUND(I397*H397,2)</f>
        <v>0</v>
      </c>
      <c r="K397" s="131" t="s">
        <v>225</v>
      </c>
      <c r="L397" s="30"/>
      <c r="M397" s="136" t="s">
        <v>1</v>
      </c>
      <c r="N397" s="137" t="s">
        <v>41</v>
      </c>
      <c r="P397" s="138">
        <f>O397*H397</f>
        <v>0</v>
      </c>
      <c r="Q397" s="138">
        <v>0</v>
      </c>
      <c r="R397" s="138">
        <f>Q397*H397</f>
        <v>0</v>
      </c>
      <c r="S397" s="138">
        <v>0</v>
      </c>
      <c r="T397" s="139">
        <f>S397*H397</f>
        <v>0</v>
      </c>
      <c r="AR397" s="140" t="s">
        <v>294</v>
      </c>
      <c r="AT397" s="140" t="s">
        <v>159</v>
      </c>
      <c r="AU397" s="140" t="s">
        <v>84</v>
      </c>
      <c r="AY397" s="15" t="s">
        <v>158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5" t="s">
        <v>80</v>
      </c>
      <c r="BK397" s="141">
        <f>ROUND(I397*H397,2)</f>
        <v>0</v>
      </c>
      <c r="BL397" s="15" t="s">
        <v>294</v>
      </c>
      <c r="BM397" s="140" t="s">
        <v>728</v>
      </c>
    </row>
    <row r="398" spans="2:65" s="10" customFormat="1" ht="22.9" customHeight="1">
      <c r="B398" s="118"/>
      <c r="D398" s="119" t="s">
        <v>75</v>
      </c>
      <c r="E398" s="164" t="s">
        <v>1102</v>
      </c>
      <c r="F398" s="164" t="s">
        <v>1103</v>
      </c>
      <c r="I398" s="121"/>
      <c r="J398" s="165">
        <f>BK398</f>
        <v>0</v>
      </c>
      <c r="L398" s="118"/>
      <c r="M398" s="123"/>
      <c r="P398" s="124">
        <f>SUM(P399:P414)</f>
        <v>0</v>
      </c>
      <c r="R398" s="124">
        <f>SUM(R399:R414)</f>
        <v>1.0249464100000001</v>
      </c>
      <c r="T398" s="125">
        <f>SUM(T399:T414)</f>
        <v>0</v>
      </c>
      <c r="AR398" s="119" t="s">
        <v>84</v>
      </c>
      <c r="AT398" s="126" t="s">
        <v>75</v>
      </c>
      <c r="AU398" s="126" t="s">
        <v>80</v>
      </c>
      <c r="AY398" s="119" t="s">
        <v>158</v>
      </c>
      <c r="BK398" s="127">
        <f>SUM(BK399:BK414)</f>
        <v>0</v>
      </c>
    </row>
    <row r="399" spans="2:65" s="1" customFormat="1" ht="21.75" customHeight="1">
      <c r="B399" s="128"/>
      <c r="C399" s="129" t="s">
        <v>770</v>
      </c>
      <c r="D399" s="129" t="s">
        <v>159</v>
      </c>
      <c r="E399" s="130" t="s">
        <v>1104</v>
      </c>
      <c r="F399" s="131" t="s">
        <v>1105</v>
      </c>
      <c r="G399" s="132" t="s">
        <v>256</v>
      </c>
      <c r="H399" s="133">
        <v>80.489999999999995</v>
      </c>
      <c r="I399" s="134"/>
      <c r="J399" s="135">
        <f>ROUND(I399*H399,2)</f>
        <v>0</v>
      </c>
      <c r="K399" s="131" t="s">
        <v>225</v>
      </c>
      <c r="L399" s="30"/>
      <c r="M399" s="136" t="s">
        <v>1</v>
      </c>
      <c r="N399" s="137" t="s">
        <v>41</v>
      </c>
      <c r="P399" s="138">
        <f>O399*H399</f>
        <v>0</v>
      </c>
      <c r="Q399" s="138">
        <v>0</v>
      </c>
      <c r="R399" s="138">
        <f>Q399*H399</f>
        <v>0</v>
      </c>
      <c r="S399" s="138">
        <v>0</v>
      </c>
      <c r="T399" s="139">
        <f>S399*H399</f>
        <v>0</v>
      </c>
      <c r="AR399" s="140" t="s">
        <v>294</v>
      </c>
      <c r="AT399" s="140" t="s">
        <v>159</v>
      </c>
      <c r="AU399" s="140" t="s">
        <v>84</v>
      </c>
      <c r="AY399" s="15" t="s">
        <v>158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5" t="s">
        <v>80</v>
      </c>
      <c r="BK399" s="141">
        <f>ROUND(I399*H399,2)</f>
        <v>0</v>
      </c>
      <c r="BL399" s="15" t="s">
        <v>294</v>
      </c>
      <c r="BM399" s="140" t="s">
        <v>1106</v>
      </c>
    </row>
    <row r="400" spans="2:65" s="11" customFormat="1">
      <c r="B400" s="142"/>
      <c r="D400" s="143" t="s">
        <v>165</v>
      </c>
      <c r="E400" s="144" t="s">
        <v>1</v>
      </c>
      <c r="F400" s="145" t="s">
        <v>1107</v>
      </c>
      <c r="H400" s="146">
        <v>80.489999999999995</v>
      </c>
      <c r="I400" s="147"/>
      <c r="L400" s="142"/>
      <c r="M400" s="148"/>
      <c r="T400" s="149"/>
      <c r="AT400" s="144" t="s">
        <v>165</v>
      </c>
      <c r="AU400" s="144" t="s">
        <v>84</v>
      </c>
      <c r="AV400" s="11" t="s">
        <v>84</v>
      </c>
      <c r="AW400" s="11" t="s">
        <v>32</v>
      </c>
      <c r="AX400" s="11" t="s">
        <v>80</v>
      </c>
      <c r="AY400" s="144" t="s">
        <v>158</v>
      </c>
    </row>
    <row r="401" spans="2:65" s="1" customFormat="1" ht="16.5" customHeight="1">
      <c r="B401" s="128"/>
      <c r="C401" s="129" t="s">
        <v>787</v>
      </c>
      <c r="D401" s="129" t="s">
        <v>159</v>
      </c>
      <c r="E401" s="130" t="s">
        <v>1108</v>
      </c>
      <c r="F401" s="131" t="s">
        <v>1109</v>
      </c>
      <c r="G401" s="132" t="s">
        <v>256</v>
      </c>
      <c r="H401" s="133">
        <v>80.489999999999995</v>
      </c>
      <c r="I401" s="134"/>
      <c r="J401" s="135">
        <f>ROUND(I401*H401,2)</f>
        <v>0</v>
      </c>
      <c r="K401" s="131" t="s">
        <v>225</v>
      </c>
      <c r="L401" s="30"/>
      <c r="M401" s="136" t="s">
        <v>1</v>
      </c>
      <c r="N401" s="137" t="s">
        <v>41</v>
      </c>
      <c r="P401" s="138">
        <f>O401*H401</f>
        <v>0</v>
      </c>
      <c r="Q401" s="138">
        <v>0</v>
      </c>
      <c r="R401" s="138">
        <f>Q401*H401</f>
        <v>0</v>
      </c>
      <c r="S401" s="138">
        <v>0</v>
      </c>
      <c r="T401" s="139">
        <f>S401*H401</f>
        <v>0</v>
      </c>
      <c r="AR401" s="140" t="s">
        <v>294</v>
      </c>
      <c r="AT401" s="140" t="s">
        <v>159</v>
      </c>
      <c r="AU401" s="140" t="s">
        <v>84</v>
      </c>
      <c r="AY401" s="15" t="s">
        <v>158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5" t="s">
        <v>80</v>
      </c>
      <c r="BK401" s="141">
        <f>ROUND(I401*H401,2)</f>
        <v>0</v>
      </c>
      <c r="BL401" s="15" t="s">
        <v>294</v>
      </c>
      <c r="BM401" s="140" t="s">
        <v>1110</v>
      </c>
    </row>
    <row r="402" spans="2:65" s="1" customFormat="1" ht="24.2" customHeight="1">
      <c r="B402" s="128"/>
      <c r="C402" s="129" t="s">
        <v>793</v>
      </c>
      <c r="D402" s="129" t="s">
        <v>159</v>
      </c>
      <c r="E402" s="130" t="s">
        <v>1111</v>
      </c>
      <c r="F402" s="131" t="s">
        <v>1112</v>
      </c>
      <c r="G402" s="132" t="s">
        <v>256</v>
      </c>
      <c r="H402" s="133">
        <v>80.489999999999995</v>
      </c>
      <c r="I402" s="134"/>
      <c r="J402" s="135">
        <f>ROUND(I402*H402,2)</f>
        <v>0</v>
      </c>
      <c r="K402" s="131" t="s">
        <v>225</v>
      </c>
      <c r="L402" s="30"/>
      <c r="M402" s="136" t="s">
        <v>1</v>
      </c>
      <c r="N402" s="137" t="s">
        <v>41</v>
      </c>
      <c r="P402" s="138">
        <f>O402*H402</f>
        <v>0</v>
      </c>
      <c r="Q402" s="138">
        <v>3.0000000000000001E-5</v>
      </c>
      <c r="R402" s="138">
        <f>Q402*H402</f>
        <v>2.4147000000000001E-3</v>
      </c>
      <c r="S402" s="138">
        <v>0</v>
      </c>
      <c r="T402" s="139">
        <f>S402*H402</f>
        <v>0</v>
      </c>
      <c r="AR402" s="140" t="s">
        <v>294</v>
      </c>
      <c r="AT402" s="140" t="s">
        <v>159</v>
      </c>
      <c r="AU402" s="140" t="s">
        <v>84</v>
      </c>
      <c r="AY402" s="15" t="s">
        <v>158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5" t="s">
        <v>80</v>
      </c>
      <c r="BK402" s="141">
        <f>ROUND(I402*H402,2)</f>
        <v>0</v>
      </c>
      <c r="BL402" s="15" t="s">
        <v>294</v>
      </c>
      <c r="BM402" s="140" t="s">
        <v>1113</v>
      </c>
    </row>
    <row r="403" spans="2:65" s="1" customFormat="1" ht="33" customHeight="1">
      <c r="B403" s="128"/>
      <c r="C403" s="129" t="s">
        <v>797</v>
      </c>
      <c r="D403" s="129" t="s">
        <v>159</v>
      </c>
      <c r="E403" s="130" t="s">
        <v>1114</v>
      </c>
      <c r="F403" s="131" t="s">
        <v>1115</v>
      </c>
      <c r="G403" s="132" t="s">
        <v>256</v>
      </c>
      <c r="H403" s="133">
        <v>80.489999999999995</v>
      </c>
      <c r="I403" s="134"/>
      <c r="J403" s="135">
        <f>ROUND(I403*H403,2)</f>
        <v>0</v>
      </c>
      <c r="K403" s="131" t="s">
        <v>225</v>
      </c>
      <c r="L403" s="30"/>
      <c r="M403" s="136" t="s">
        <v>1</v>
      </c>
      <c r="N403" s="137" t="s">
        <v>41</v>
      </c>
      <c r="P403" s="138">
        <f>O403*H403</f>
        <v>0</v>
      </c>
      <c r="Q403" s="138">
        <v>7.4999999999999997E-3</v>
      </c>
      <c r="R403" s="138">
        <f>Q403*H403</f>
        <v>0.60367499999999996</v>
      </c>
      <c r="S403" s="138">
        <v>0</v>
      </c>
      <c r="T403" s="139">
        <f>S403*H403</f>
        <v>0</v>
      </c>
      <c r="AR403" s="140" t="s">
        <v>294</v>
      </c>
      <c r="AT403" s="140" t="s">
        <v>159</v>
      </c>
      <c r="AU403" s="140" t="s">
        <v>84</v>
      </c>
      <c r="AY403" s="15" t="s">
        <v>158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5" t="s">
        <v>80</v>
      </c>
      <c r="BK403" s="141">
        <f>ROUND(I403*H403,2)</f>
        <v>0</v>
      </c>
      <c r="BL403" s="15" t="s">
        <v>294</v>
      </c>
      <c r="BM403" s="140" t="s">
        <v>1116</v>
      </c>
    </row>
    <row r="404" spans="2:65" s="1" customFormat="1" ht="21.75" customHeight="1">
      <c r="B404" s="128"/>
      <c r="C404" s="129" t="s">
        <v>801</v>
      </c>
      <c r="D404" s="129" t="s">
        <v>159</v>
      </c>
      <c r="E404" s="130" t="s">
        <v>1117</v>
      </c>
      <c r="F404" s="131" t="s">
        <v>1118</v>
      </c>
      <c r="G404" s="132" t="s">
        <v>256</v>
      </c>
      <c r="H404" s="133">
        <v>80.489999999999995</v>
      </c>
      <c r="I404" s="134"/>
      <c r="J404" s="135">
        <f>ROUND(I404*H404,2)</f>
        <v>0</v>
      </c>
      <c r="K404" s="131" t="s">
        <v>225</v>
      </c>
      <c r="L404" s="30"/>
      <c r="M404" s="136" t="s">
        <v>1</v>
      </c>
      <c r="N404" s="137" t="s">
        <v>41</v>
      </c>
      <c r="P404" s="138">
        <f>O404*H404</f>
        <v>0</v>
      </c>
      <c r="Q404" s="138">
        <v>2.9999999999999997E-4</v>
      </c>
      <c r="R404" s="138">
        <f>Q404*H404</f>
        <v>2.4146999999999995E-2</v>
      </c>
      <c r="S404" s="138">
        <v>0</v>
      </c>
      <c r="T404" s="139">
        <f>S404*H404</f>
        <v>0</v>
      </c>
      <c r="AR404" s="140" t="s">
        <v>294</v>
      </c>
      <c r="AT404" s="140" t="s">
        <v>159</v>
      </c>
      <c r="AU404" s="140" t="s">
        <v>84</v>
      </c>
      <c r="AY404" s="15" t="s">
        <v>158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5" t="s">
        <v>80</v>
      </c>
      <c r="BK404" s="141">
        <f>ROUND(I404*H404,2)</f>
        <v>0</v>
      </c>
      <c r="BL404" s="15" t="s">
        <v>294</v>
      </c>
      <c r="BM404" s="140" t="s">
        <v>1119</v>
      </c>
    </row>
    <row r="405" spans="2:65" s="1" customFormat="1" ht="44.25" customHeight="1">
      <c r="B405" s="128"/>
      <c r="C405" s="166" t="s">
        <v>807</v>
      </c>
      <c r="D405" s="166" t="s">
        <v>544</v>
      </c>
      <c r="E405" s="167" t="s">
        <v>1120</v>
      </c>
      <c r="F405" s="168" t="s">
        <v>1121</v>
      </c>
      <c r="G405" s="169" t="s">
        <v>256</v>
      </c>
      <c r="H405" s="170">
        <v>88.539000000000001</v>
      </c>
      <c r="I405" s="171"/>
      <c r="J405" s="172">
        <f>ROUND(I405*H405,2)</f>
        <v>0</v>
      </c>
      <c r="K405" s="168" t="s">
        <v>225</v>
      </c>
      <c r="L405" s="173"/>
      <c r="M405" s="174" t="s">
        <v>1</v>
      </c>
      <c r="N405" s="175" t="s">
        <v>41</v>
      </c>
      <c r="P405" s="138">
        <f>O405*H405</f>
        <v>0</v>
      </c>
      <c r="Q405" s="138">
        <v>4.2900000000000004E-3</v>
      </c>
      <c r="R405" s="138">
        <f>Q405*H405</f>
        <v>0.37983231000000006</v>
      </c>
      <c r="S405" s="138">
        <v>0</v>
      </c>
      <c r="T405" s="139">
        <f>S405*H405</f>
        <v>0</v>
      </c>
      <c r="AR405" s="140" t="s">
        <v>377</v>
      </c>
      <c r="AT405" s="140" t="s">
        <v>544</v>
      </c>
      <c r="AU405" s="140" t="s">
        <v>84</v>
      </c>
      <c r="AY405" s="15" t="s">
        <v>158</v>
      </c>
      <c r="BE405" s="141">
        <f>IF(N405="základní",J405,0)</f>
        <v>0</v>
      </c>
      <c r="BF405" s="141">
        <f>IF(N405="snížená",J405,0)</f>
        <v>0</v>
      </c>
      <c r="BG405" s="141">
        <f>IF(N405="zákl. přenesená",J405,0)</f>
        <v>0</v>
      </c>
      <c r="BH405" s="141">
        <f>IF(N405="sníž. přenesená",J405,0)</f>
        <v>0</v>
      </c>
      <c r="BI405" s="141">
        <f>IF(N405="nulová",J405,0)</f>
        <v>0</v>
      </c>
      <c r="BJ405" s="15" t="s">
        <v>80</v>
      </c>
      <c r="BK405" s="141">
        <f>ROUND(I405*H405,2)</f>
        <v>0</v>
      </c>
      <c r="BL405" s="15" t="s">
        <v>294</v>
      </c>
      <c r="BM405" s="140" t="s">
        <v>1122</v>
      </c>
    </row>
    <row r="406" spans="2:65" s="11" customFormat="1">
      <c r="B406" s="142"/>
      <c r="D406" s="143" t="s">
        <v>165</v>
      </c>
      <c r="F406" s="145" t="s">
        <v>1123</v>
      </c>
      <c r="H406" s="146">
        <v>88.539000000000001</v>
      </c>
      <c r="I406" s="147"/>
      <c r="L406" s="142"/>
      <c r="M406" s="148"/>
      <c r="T406" s="149"/>
      <c r="AT406" s="144" t="s">
        <v>165</v>
      </c>
      <c r="AU406" s="144" t="s">
        <v>84</v>
      </c>
      <c r="AV406" s="11" t="s">
        <v>84</v>
      </c>
      <c r="AW406" s="11" t="s">
        <v>3</v>
      </c>
      <c r="AX406" s="11" t="s">
        <v>80</v>
      </c>
      <c r="AY406" s="144" t="s">
        <v>158</v>
      </c>
    </row>
    <row r="407" spans="2:65" s="1" customFormat="1" ht="16.5" customHeight="1">
      <c r="B407" s="128"/>
      <c r="C407" s="129" t="s">
        <v>813</v>
      </c>
      <c r="D407" s="129" t="s">
        <v>159</v>
      </c>
      <c r="E407" s="130" t="s">
        <v>1124</v>
      </c>
      <c r="F407" s="131" t="s">
        <v>1125</v>
      </c>
      <c r="G407" s="132" t="s">
        <v>352</v>
      </c>
      <c r="H407" s="133">
        <v>47.08</v>
      </c>
      <c r="I407" s="134"/>
      <c r="J407" s="135">
        <f>ROUND(I407*H407,2)</f>
        <v>0</v>
      </c>
      <c r="K407" s="131" t="s">
        <v>225</v>
      </c>
      <c r="L407" s="30"/>
      <c r="M407" s="136" t="s">
        <v>1</v>
      </c>
      <c r="N407" s="137" t="s">
        <v>41</v>
      </c>
      <c r="P407" s="138">
        <f>O407*H407</f>
        <v>0</v>
      </c>
      <c r="Q407" s="138">
        <v>1.0000000000000001E-5</v>
      </c>
      <c r="R407" s="138">
        <f>Q407*H407</f>
        <v>4.7080000000000001E-4</v>
      </c>
      <c r="S407" s="138">
        <v>0</v>
      </c>
      <c r="T407" s="139">
        <f>S407*H407</f>
        <v>0</v>
      </c>
      <c r="AR407" s="140" t="s">
        <v>294</v>
      </c>
      <c r="AT407" s="140" t="s">
        <v>159</v>
      </c>
      <c r="AU407" s="140" t="s">
        <v>84</v>
      </c>
      <c r="AY407" s="15" t="s">
        <v>158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5" t="s">
        <v>80</v>
      </c>
      <c r="BK407" s="141">
        <f>ROUND(I407*H407,2)</f>
        <v>0</v>
      </c>
      <c r="BL407" s="15" t="s">
        <v>294</v>
      </c>
      <c r="BM407" s="140" t="s">
        <v>1126</v>
      </c>
    </row>
    <row r="408" spans="2:65" s="11" customFormat="1" ht="22.5">
      <c r="B408" s="142"/>
      <c r="D408" s="143" t="s">
        <v>165</v>
      </c>
      <c r="E408" s="144" t="s">
        <v>1</v>
      </c>
      <c r="F408" s="145" t="s">
        <v>1127</v>
      </c>
      <c r="H408" s="146">
        <v>51.08</v>
      </c>
      <c r="I408" s="147"/>
      <c r="L408" s="142"/>
      <c r="M408" s="148"/>
      <c r="T408" s="149"/>
      <c r="AT408" s="144" t="s">
        <v>165</v>
      </c>
      <c r="AU408" s="144" t="s">
        <v>84</v>
      </c>
      <c r="AV408" s="11" t="s">
        <v>84</v>
      </c>
      <c r="AW408" s="11" t="s">
        <v>32</v>
      </c>
      <c r="AX408" s="11" t="s">
        <v>76</v>
      </c>
      <c r="AY408" s="144" t="s">
        <v>158</v>
      </c>
    </row>
    <row r="409" spans="2:65" s="11" customFormat="1">
      <c r="B409" s="142"/>
      <c r="D409" s="143" t="s">
        <v>165</v>
      </c>
      <c r="E409" s="144" t="s">
        <v>1</v>
      </c>
      <c r="F409" s="145" t="s">
        <v>1128</v>
      </c>
      <c r="H409" s="146">
        <v>-2.4</v>
      </c>
      <c r="I409" s="147"/>
      <c r="L409" s="142"/>
      <c r="M409" s="148"/>
      <c r="T409" s="149"/>
      <c r="AT409" s="144" t="s">
        <v>165</v>
      </c>
      <c r="AU409" s="144" t="s">
        <v>84</v>
      </c>
      <c r="AV409" s="11" t="s">
        <v>84</v>
      </c>
      <c r="AW409" s="11" t="s">
        <v>32</v>
      </c>
      <c r="AX409" s="11" t="s">
        <v>76</v>
      </c>
      <c r="AY409" s="144" t="s">
        <v>158</v>
      </c>
    </row>
    <row r="410" spans="2:65" s="11" customFormat="1">
      <c r="B410" s="142"/>
      <c r="D410" s="143" t="s">
        <v>165</v>
      </c>
      <c r="E410" s="144" t="s">
        <v>1</v>
      </c>
      <c r="F410" s="145" t="s">
        <v>1097</v>
      </c>
      <c r="H410" s="146">
        <v>-0.9</v>
      </c>
      <c r="I410" s="147"/>
      <c r="L410" s="142"/>
      <c r="M410" s="148"/>
      <c r="T410" s="149"/>
      <c r="AT410" s="144" t="s">
        <v>165</v>
      </c>
      <c r="AU410" s="144" t="s">
        <v>84</v>
      </c>
      <c r="AV410" s="11" t="s">
        <v>84</v>
      </c>
      <c r="AW410" s="11" t="s">
        <v>32</v>
      </c>
      <c r="AX410" s="11" t="s">
        <v>76</v>
      </c>
      <c r="AY410" s="144" t="s">
        <v>158</v>
      </c>
    </row>
    <row r="411" spans="2:65" s="11" customFormat="1">
      <c r="B411" s="142"/>
      <c r="D411" s="143" t="s">
        <v>165</v>
      </c>
      <c r="E411" s="144" t="s">
        <v>1</v>
      </c>
      <c r="F411" s="145" t="s">
        <v>1129</v>
      </c>
      <c r="H411" s="146">
        <v>-0.7</v>
      </c>
      <c r="I411" s="147"/>
      <c r="L411" s="142"/>
      <c r="M411" s="148"/>
      <c r="T411" s="149"/>
      <c r="AT411" s="144" t="s">
        <v>165</v>
      </c>
      <c r="AU411" s="144" t="s">
        <v>84</v>
      </c>
      <c r="AV411" s="11" t="s">
        <v>84</v>
      </c>
      <c r="AW411" s="11" t="s">
        <v>32</v>
      </c>
      <c r="AX411" s="11" t="s">
        <v>76</v>
      </c>
      <c r="AY411" s="144" t="s">
        <v>158</v>
      </c>
    </row>
    <row r="412" spans="2:65" s="1" customFormat="1" ht="16.5" customHeight="1">
      <c r="B412" s="128"/>
      <c r="C412" s="166" t="s">
        <v>817</v>
      </c>
      <c r="D412" s="166" t="s">
        <v>544</v>
      </c>
      <c r="E412" s="167" t="s">
        <v>1130</v>
      </c>
      <c r="F412" s="168" t="s">
        <v>1131</v>
      </c>
      <c r="G412" s="169" t="s">
        <v>352</v>
      </c>
      <c r="H412" s="170">
        <v>48.021999999999998</v>
      </c>
      <c r="I412" s="171"/>
      <c r="J412" s="172">
        <f>ROUND(I412*H412,2)</f>
        <v>0</v>
      </c>
      <c r="K412" s="168" t="s">
        <v>225</v>
      </c>
      <c r="L412" s="173"/>
      <c r="M412" s="174" t="s">
        <v>1</v>
      </c>
      <c r="N412" s="175" t="s">
        <v>41</v>
      </c>
      <c r="P412" s="138">
        <f>O412*H412</f>
        <v>0</v>
      </c>
      <c r="Q412" s="138">
        <v>2.9999999999999997E-4</v>
      </c>
      <c r="R412" s="138">
        <f>Q412*H412</f>
        <v>1.4406599999999999E-2</v>
      </c>
      <c r="S412" s="138">
        <v>0</v>
      </c>
      <c r="T412" s="139">
        <f>S412*H412</f>
        <v>0</v>
      </c>
      <c r="AR412" s="140" t="s">
        <v>377</v>
      </c>
      <c r="AT412" s="140" t="s">
        <v>544</v>
      </c>
      <c r="AU412" s="140" t="s">
        <v>84</v>
      </c>
      <c r="AY412" s="15" t="s">
        <v>158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5" t="s">
        <v>80</v>
      </c>
      <c r="BK412" s="141">
        <f>ROUND(I412*H412,2)</f>
        <v>0</v>
      </c>
      <c r="BL412" s="15" t="s">
        <v>294</v>
      </c>
      <c r="BM412" s="140" t="s">
        <v>1132</v>
      </c>
    </row>
    <row r="413" spans="2:65" s="11" customFormat="1">
      <c r="B413" s="142"/>
      <c r="D413" s="143" t="s">
        <v>165</v>
      </c>
      <c r="F413" s="145" t="s">
        <v>1133</v>
      </c>
      <c r="H413" s="146">
        <v>48.021999999999998</v>
      </c>
      <c r="I413" s="147"/>
      <c r="L413" s="142"/>
      <c r="M413" s="148"/>
      <c r="T413" s="149"/>
      <c r="AT413" s="144" t="s">
        <v>165</v>
      </c>
      <c r="AU413" s="144" t="s">
        <v>84</v>
      </c>
      <c r="AV413" s="11" t="s">
        <v>84</v>
      </c>
      <c r="AW413" s="11" t="s">
        <v>3</v>
      </c>
      <c r="AX413" s="11" t="s">
        <v>80</v>
      </c>
      <c r="AY413" s="144" t="s">
        <v>158</v>
      </c>
    </row>
    <row r="414" spans="2:65" s="1" customFormat="1" ht="24.2" customHeight="1">
      <c r="B414" s="128"/>
      <c r="C414" s="129" t="s">
        <v>823</v>
      </c>
      <c r="D414" s="129" t="s">
        <v>159</v>
      </c>
      <c r="E414" s="130" t="s">
        <v>1134</v>
      </c>
      <c r="F414" s="131" t="s">
        <v>1135</v>
      </c>
      <c r="G414" s="132" t="s">
        <v>552</v>
      </c>
      <c r="H414" s="176"/>
      <c r="I414" s="134"/>
      <c r="J414" s="135">
        <f>ROUND(I414*H414,2)</f>
        <v>0</v>
      </c>
      <c r="K414" s="131" t="s">
        <v>225</v>
      </c>
      <c r="L414" s="30"/>
      <c r="M414" s="136" t="s">
        <v>1</v>
      </c>
      <c r="N414" s="137" t="s">
        <v>41</v>
      </c>
      <c r="P414" s="138">
        <f>O414*H414</f>
        <v>0</v>
      </c>
      <c r="Q414" s="138">
        <v>0</v>
      </c>
      <c r="R414" s="138">
        <f>Q414*H414</f>
        <v>0</v>
      </c>
      <c r="S414" s="138">
        <v>0</v>
      </c>
      <c r="T414" s="139">
        <f>S414*H414</f>
        <v>0</v>
      </c>
      <c r="AR414" s="140" t="s">
        <v>294</v>
      </c>
      <c r="AT414" s="140" t="s">
        <v>159</v>
      </c>
      <c r="AU414" s="140" t="s">
        <v>84</v>
      </c>
      <c r="AY414" s="15" t="s">
        <v>158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5" t="s">
        <v>80</v>
      </c>
      <c r="BK414" s="141">
        <f>ROUND(I414*H414,2)</f>
        <v>0</v>
      </c>
      <c r="BL414" s="15" t="s">
        <v>294</v>
      </c>
      <c r="BM414" s="140" t="s">
        <v>1136</v>
      </c>
    </row>
    <row r="415" spans="2:65" s="10" customFormat="1" ht="22.9" customHeight="1">
      <c r="B415" s="118"/>
      <c r="D415" s="119" t="s">
        <v>75</v>
      </c>
      <c r="E415" s="164" t="s">
        <v>729</v>
      </c>
      <c r="F415" s="164" t="s">
        <v>730</v>
      </c>
      <c r="I415" s="121"/>
      <c r="J415" s="165">
        <f>BK415</f>
        <v>0</v>
      </c>
      <c r="L415" s="118"/>
      <c r="M415" s="123"/>
      <c r="P415" s="124">
        <f>SUM(P416:P430)</f>
        <v>0</v>
      </c>
      <c r="R415" s="124">
        <f>SUM(R416:R430)</f>
        <v>1.0773895999999998</v>
      </c>
      <c r="T415" s="125">
        <f>SUM(T416:T430)</f>
        <v>0</v>
      </c>
      <c r="AR415" s="119" t="s">
        <v>84</v>
      </c>
      <c r="AT415" s="126" t="s">
        <v>75</v>
      </c>
      <c r="AU415" s="126" t="s">
        <v>80</v>
      </c>
      <c r="AY415" s="119" t="s">
        <v>158</v>
      </c>
      <c r="BK415" s="127">
        <f>SUM(BK416:BK430)</f>
        <v>0</v>
      </c>
    </row>
    <row r="416" spans="2:65" s="1" customFormat="1" ht="16.5" customHeight="1">
      <c r="B416" s="128"/>
      <c r="C416" s="129" t="s">
        <v>1137</v>
      </c>
      <c r="D416" s="129" t="s">
        <v>159</v>
      </c>
      <c r="E416" s="130" t="s">
        <v>732</v>
      </c>
      <c r="F416" s="131" t="s">
        <v>733</v>
      </c>
      <c r="G416" s="132" t="s">
        <v>256</v>
      </c>
      <c r="H416" s="133">
        <v>55.04</v>
      </c>
      <c r="I416" s="134"/>
      <c r="J416" s="135">
        <f>ROUND(I416*H416,2)</f>
        <v>0</v>
      </c>
      <c r="K416" s="131" t="s">
        <v>225</v>
      </c>
      <c r="L416" s="30"/>
      <c r="M416" s="136" t="s">
        <v>1</v>
      </c>
      <c r="N416" s="137" t="s">
        <v>41</v>
      </c>
      <c r="P416" s="138">
        <f>O416*H416</f>
        <v>0</v>
      </c>
      <c r="Q416" s="138">
        <v>0</v>
      </c>
      <c r="R416" s="138">
        <f>Q416*H416</f>
        <v>0</v>
      </c>
      <c r="S416" s="138">
        <v>0</v>
      </c>
      <c r="T416" s="139">
        <f>S416*H416</f>
        <v>0</v>
      </c>
      <c r="AR416" s="140" t="s">
        <v>294</v>
      </c>
      <c r="AT416" s="140" t="s">
        <v>159</v>
      </c>
      <c r="AU416" s="140" t="s">
        <v>84</v>
      </c>
      <c r="AY416" s="15" t="s">
        <v>158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5" t="s">
        <v>80</v>
      </c>
      <c r="BK416" s="141">
        <f>ROUND(I416*H416,2)</f>
        <v>0</v>
      </c>
      <c r="BL416" s="15" t="s">
        <v>294</v>
      </c>
      <c r="BM416" s="140" t="s">
        <v>734</v>
      </c>
    </row>
    <row r="417" spans="2:65" s="11" customFormat="1">
      <c r="B417" s="142"/>
      <c r="D417" s="143" t="s">
        <v>165</v>
      </c>
      <c r="E417" s="144" t="s">
        <v>1</v>
      </c>
      <c r="F417" s="145" t="s">
        <v>1138</v>
      </c>
      <c r="H417" s="146">
        <v>29.44</v>
      </c>
      <c r="I417" s="147"/>
      <c r="L417" s="142"/>
      <c r="M417" s="148"/>
      <c r="T417" s="149"/>
      <c r="AT417" s="144" t="s">
        <v>165</v>
      </c>
      <c r="AU417" s="144" t="s">
        <v>84</v>
      </c>
      <c r="AV417" s="11" t="s">
        <v>84</v>
      </c>
      <c r="AW417" s="11" t="s">
        <v>32</v>
      </c>
      <c r="AX417" s="11" t="s">
        <v>76</v>
      </c>
      <c r="AY417" s="144" t="s">
        <v>158</v>
      </c>
    </row>
    <row r="418" spans="2:65" s="11" customFormat="1">
      <c r="B418" s="142"/>
      <c r="D418" s="143" t="s">
        <v>165</v>
      </c>
      <c r="E418" s="144" t="s">
        <v>1</v>
      </c>
      <c r="F418" s="145" t="s">
        <v>1139</v>
      </c>
      <c r="H418" s="146">
        <v>-1.8</v>
      </c>
      <c r="I418" s="147"/>
      <c r="L418" s="142"/>
      <c r="M418" s="148"/>
      <c r="T418" s="149"/>
      <c r="AT418" s="144" t="s">
        <v>165</v>
      </c>
      <c r="AU418" s="144" t="s">
        <v>84</v>
      </c>
      <c r="AV418" s="11" t="s">
        <v>84</v>
      </c>
      <c r="AW418" s="11" t="s">
        <v>32</v>
      </c>
      <c r="AX418" s="11" t="s">
        <v>76</v>
      </c>
      <c r="AY418" s="144" t="s">
        <v>158</v>
      </c>
    </row>
    <row r="419" spans="2:65" s="11" customFormat="1">
      <c r="B419" s="142"/>
      <c r="D419" s="143" t="s">
        <v>165</v>
      </c>
      <c r="E419" s="144" t="s">
        <v>1</v>
      </c>
      <c r="F419" s="145" t="s">
        <v>1140</v>
      </c>
      <c r="H419" s="146">
        <v>28.8</v>
      </c>
      <c r="I419" s="147"/>
      <c r="L419" s="142"/>
      <c r="M419" s="148"/>
      <c r="T419" s="149"/>
      <c r="AT419" s="144" t="s">
        <v>165</v>
      </c>
      <c r="AU419" s="144" t="s">
        <v>84</v>
      </c>
      <c r="AV419" s="11" t="s">
        <v>84</v>
      </c>
      <c r="AW419" s="11" t="s">
        <v>32</v>
      </c>
      <c r="AX419" s="11" t="s">
        <v>76</v>
      </c>
      <c r="AY419" s="144" t="s">
        <v>158</v>
      </c>
    </row>
    <row r="420" spans="2:65" s="11" customFormat="1">
      <c r="B420" s="142"/>
      <c r="D420" s="143" t="s">
        <v>165</v>
      </c>
      <c r="E420" s="144" t="s">
        <v>1</v>
      </c>
      <c r="F420" s="145" t="s">
        <v>348</v>
      </c>
      <c r="H420" s="146">
        <v>-1.4</v>
      </c>
      <c r="I420" s="147"/>
      <c r="L420" s="142"/>
      <c r="M420" s="148"/>
      <c r="T420" s="149"/>
      <c r="AT420" s="144" t="s">
        <v>165</v>
      </c>
      <c r="AU420" s="144" t="s">
        <v>84</v>
      </c>
      <c r="AV420" s="11" t="s">
        <v>84</v>
      </c>
      <c r="AW420" s="11" t="s">
        <v>32</v>
      </c>
      <c r="AX420" s="11" t="s">
        <v>76</v>
      </c>
      <c r="AY420" s="144" t="s">
        <v>158</v>
      </c>
    </row>
    <row r="421" spans="2:65" s="1" customFormat="1" ht="16.5" customHeight="1">
      <c r="B421" s="128"/>
      <c r="C421" s="129" t="s">
        <v>1141</v>
      </c>
      <c r="D421" s="129" t="s">
        <v>159</v>
      </c>
      <c r="E421" s="130" t="s">
        <v>744</v>
      </c>
      <c r="F421" s="131" t="s">
        <v>745</v>
      </c>
      <c r="G421" s="132" t="s">
        <v>256</v>
      </c>
      <c r="H421" s="133">
        <v>55.04</v>
      </c>
      <c r="I421" s="134"/>
      <c r="J421" s="135">
        <f>ROUND(I421*H421,2)</f>
        <v>0</v>
      </c>
      <c r="K421" s="131" t="s">
        <v>225</v>
      </c>
      <c r="L421" s="30"/>
      <c r="M421" s="136" t="s">
        <v>1</v>
      </c>
      <c r="N421" s="137" t="s">
        <v>41</v>
      </c>
      <c r="P421" s="138">
        <f>O421*H421</f>
        <v>0</v>
      </c>
      <c r="Q421" s="138">
        <v>2.9999999999999997E-4</v>
      </c>
      <c r="R421" s="138">
        <f>Q421*H421</f>
        <v>1.6511999999999999E-2</v>
      </c>
      <c r="S421" s="138">
        <v>0</v>
      </c>
      <c r="T421" s="139">
        <f>S421*H421</f>
        <v>0</v>
      </c>
      <c r="AR421" s="140" t="s">
        <v>294</v>
      </c>
      <c r="AT421" s="140" t="s">
        <v>159</v>
      </c>
      <c r="AU421" s="140" t="s">
        <v>84</v>
      </c>
      <c r="AY421" s="15" t="s">
        <v>158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5" t="s">
        <v>80</v>
      </c>
      <c r="BK421" s="141">
        <f>ROUND(I421*H421,2)</f>
        <v>0</v>
      </c>
      <c r="BL421" s="15" t="s">
        <v>294</v>
      </c>
      <c r="BM421" s="140" t="s">
        <v>746</v>
      </c>
    </row>
    <row r="422" spans="2:65" s="1" customFormat="1" ht="33" customHeight="1">
      <c r="B422" s="128"/>
      <c r="C422" s="129" t="s">
        <v>1142</v>
      </c>
      <c r="D422" s="129" t="s">
        <v>159</v>
      </c>
      <c r="E422" s="130" t="s">
        <v>748</v>
      </c>
      <c r="F422" s="131" t="s">
        <v>749</v>
      </c>
      <c r="G422" s="132" t="s">
        <v>256</v>
      </c>
      <c r="H422" s="133">
        <v>55.04</v>
      </c>
      <c r="I422" s="134"/>
      <c r="J422" s="135">
        <f>ROUND(I422*H422,2)</f>
        <v>0</v>
      </c>
      <c r="K422" s="131" t="s">
        <v>225</v>
      </c>
      <c r="L422" s="30"/>
      <c r="M422" s="136" t="s">
        <v>1</v>
      </c>
      <c r="N422" s="137" t="s">
        <v>41</v>
      </c>
      <c r="P422" s="138">
        <f>O422*H422</f>
        <v>0</v>
      </c>
      <c r="Q422" s="138">
        <v>5.3800000000000002E-3</v>
      </c>
      <c r="R422" s="138">
        <f>Q422*H422</f>
        <v>0.29611520000000002</v>
      </c>
      <c r="S422" s="138">
        <v>0</v>
      </c>
      <c r="T422" s="139">
        <f>S422*H422</f>
        <v>0</v>
      </c>
      <c r="AR422" s="140" t="s">
        <v>294</v>
      </c>
      <c r="AT422" s="140" t="s">
        <v>159</v>
      </c>
      <c r="AU422" s="140" t="s">
        <v>84</v>
      </c>
      <c r="AY422" s="15" t="s">
        <v>158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5" t="s">
        <v>80</v>
      </c>
      <c r="BK422" s="141">
        <f>ROUND(I422*H422,2)</f>
        <v>0</v>
      </c>
      <c r="BL422" s="15" t="s">
        <v>294</v>
      </c>
      <c r="BM422" s="140" t="s">
        <v>750</v>
      </c>
    </row>
    <row r="423" spans="2:65" s="1" customFormat="1" ht="16.5" customHeight="1">
      <c r="B423" s="128"/>
      <c r="C423" s="166" t="s">
        <v>1143</v>
      </c>
      <c r="D423" s="166" t="s">
        <v>544</v>
      </c>
      <c r="E423" s="167" t="s">
        <v>752</v>
      </c>
      <c r="F423" s="168" t="s">
        <v>753</v>
      </c>
      <c r="G423" s="169" t="s">
        <v>256</v>
      </c>
      <c r="H423" s="170">
        <v>60.543999999999997</v>
      </c>
      <c r="I423" s="171"/>
      <c r="J423" s="172">
        <f>ROUND(I423*H423,2)</f>
        <v>0</v>
      </c>
      <c r="K423" s="168" t="s">
        <v>524</v>
      </c>
      <c r="L423" s="173"/>
      <c r="M423" s="174" t="s">
        <v>1</v>
      </c>
      <c r="N423" s="175" t="s">
        <v>41</v>
      </c>
      <c r="P423" s="138">
        <f>O423*H423</f>
        <v>0</v>
      </c>
      <c r="Q423" s="138">
        <v>1.26E-2</v>
      </c>
      <c r="R423" s="138">
        <f>Q423*H423</f>
        <v>0.76285439999999993</v>
      </c>
      <c r="S423" s="138">
        <v>0</v>
      </c>
      <c r="T423" s="139">
        <f>S423*H423</f>
        <v>0</v>
      </c>
      <c r="AR423" s="140" t="s">
        <v>377</v>
      </c>
      <c r="AT423" s="140" t="s">
        <v>544</v>
      </c>
      <c r="AU423" s="140" t="s">
        <v>84</v>
      </c>
      <c r="AY423" s="15" t="s">
        <v>158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5" t="s">
        <v>80</v>
      </c>
      <c r="BK423" s="141">
        <f>ROUND(I423*H423,2)</f>
        <v>0</v>
      </c>
      <c r="BL423" s="15" t="s">
        <v>294</v>
      </c>
      <c r="BM423" s="140" t="s">
        <v>754</v>
      </c>
    </row>
    <row r="424" spans="2:65" s="11" customFormat="1">
      <c r="B424" s="142"/>
      <c r="D424" s="143" t="s">
        <v>165</v>
      </c>
      <c r="F424" s="145" t="s">
        <v>1144</v>
      </c>
      <c r="H424" s="146">
        <v>60.543999999999997</v>
      </c>
      <c r="I424" s="147"/>
      <c r="L424" s="142"/>
      <c r="M424" s="148"/>
      <c r="T424" s="149"/>
      <c r="AT424" s="144" t="s">
        <v>165</v>
      </c>
      <c r="AU424" s="144" t="s">
        <v>84</v>
      </c>
      <c r="AV424" s="11" t="s">
        <v>84</v>
      </c>
      <c r="AW424" s="11" t="s">
        <v>3</v>
      </c>
      <c r="AX424" s="11" t="s">
        <v>80</v>
      </c>
      <c r="AY424" s="144" t="s">
        <v>158</v>
      </c>
    </row>
    <row r="425" spans="2:65" s="1" customFormat="1" ht="24.2" customHeight="1">
      <c r="B425" s="128"/>
      <c r="C425" s="129" t="s">
        <v>1145</v>
      </c>
      <c r="D425" s="129" t="s">
        <v>159</v>
      </c>
      <c r="E425" s="130" t="s">
        <v>757</v>
      </c>
      <c r="F425" s="131" t="s">
        <v>758</v>
      </c>
      <c r="G425" s="132" t="s">
        <v>256</v>
      </c>
      <c r="H425" s="133">
        <v>55.04</v>
      </c>
      <c r="I425" s="134"/>
      <c r="J425" s="135">
        <f>ROUND(I425*H425,2)</f>
        <v>0</v>
      </c>
      <c r="K425" s="131" t="s">
        <v>524</v>
      </c>
      <c r="L425" s="30"/>
      <c r="M425" s="136" t="s">
        <v>1</v>
      </c>
      <c r="N425" s="137" t="s">
        <v>41</v>
      </c>
      <c r="P425" s="138">
        <f>O425*H425</f>
        <v>0</v>
      </c>
      <c r="Q425" s="138">
        <v>0</v>
      </c>
      <c r="R425" s="138">
        <f>Q425*H425</f>
        <v>0</v>
      </c>
      <c r="S425" s="138">
        <v>0</v>
      </c>
      <c r="T425" s="139">
        <f>S425*H425</f>
        <v>0</v>
      </c>
      <c r="AR425" s="140" t="s">
        <v>294</v>
      </c>
      <c r="AT425" s="140" t="s">
        <v>159</v>
      </c>
      <c r="AU425" s="140" t="s">
        <v>84</v>
      </c>
      <c r="AY425" s="15" t="s">
        <v>158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5" t="s">
        <v>80</v>
      </c>
      <c r="BK425" s="141">
        <f>ROUND(I425*H425,2)</f>
        <v>0</v>
      </c>
      <c r="BL425" s="15" t="s">
        <v>294</v>
      </c>
      <c r="BM425" s="140" t="s">
        <v>759</v>
      </c>
    </row>
    <row r="426" spans="2:65" s="1" customFormat="1" ht="16.5" customHeight="1">
      <c r="B426" s="128"/>
      <c r="C426" s="129" t="s">
        <v>1146</v>
      </c>
      <c r="D426" s="129" t="s">
        <v>159</v>
      </c>
      <c r="E426" s="130" t="s">
        <v>771</v>
      </c>
      <c r="F426" s="131" t="s">
        <v>772</v>
      </c>
      <c r="G426" s="132" t="s">
        <v>352</v>
      </c>
      <c r="H426" s="133">
        <v>63.6</v>
      </c>
      <c r="I426" s="134"/>
      <c r="J426" s="135">
        <f>ROUND(I426*H426,2)</f>
        <v>0</v>
      </c>
      <c r="K426" s="131" t="s">
        <v>225</v>
      </c>
      <c r="L426" s="30"/>
      <c r="M426" s="136" t="s">
        <v>1</v>
      </c>
      <c r="N426" s="137" t="s">
        <v>41</v>
      </c>
      <c r="P426" s="138">
        <f>O426*H426</f>
        <v>0</v>
      </c>
      <c r="Q426" s="138">
        <v>3.0000000000000001E-5</v>
      </c>
      <c r="R426" s="138">
        <f>Q426*H426</f>
        <v>1.9080000000000002E-3</v>
      </c>
      <c r="S426" s="138">
        <v>0</v>
      </c>
      <c r="T426" s="139">
        <f>S426*H426</f>
        <v>0</v>
      </c>
      <c r="AR426" s="140" t="s">
        <v>294</v>
      </c>
      <c r="AT426" s="140" t="s">
        <v>159</v>
      </c>
      <c r="AU426" s="140" t="s">
        <v>84</v>
      </c>
      <c r="AY426" s="15" t="s">
        <v>158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5" t="s">
        <v>80</v>
      </c>
      <c r="BK426" s="141">
        <f>ROUND(I426*H426,2)</f>
        <v>0</v>
      </c>
      <c r="BL426" s="15" t="s">
        <v>294</v>
      </c>
      <c r="BM426" s="140" t="s">
        <v>773</v>
      </c>
    </row>
    <row r="427" spans="2:65" s="11" customFormat="1">
      <c r="B427" s="142"/>
      <c r="D427" s="143" t="s">
        <v>165</v>
      </c>
      <c r="E427" s="144" t="s">
        <v>1</v>
      </c>
      <c r="F427" s="145" t="s">
        <v>1147</v>
      </c>
      <c r="H427" s="146">
        <v>9.1999999999999993</v>
      </c>
      <c r="I427" s="147"/>
      <c r="L427" s="142"/>
      <c r="M427" s="148"/>
      <c r="T427" s="149"/>
      <c r="AT427" s="144" t="s">
        <v>165</v>
      </c>
      <c r="AU427" s="144" t="s">
        <v>84</v>
      </c>
      <c r="AV427" s="11" t="s">
        <v>84</v>
      </c>
      <c r="AW427" s="11" t="s">
        <v>32</v>
      </c>
      <c r="AX427" s="11" t="s">
        <v>76</v>
      </c>
      <c r="AY427" s="144" t="s">
        <v>158</v>
      </c>
    </row>
    <row r="428" spans="2:65" s="11" customFormat="1">
      <c r="B428" s="142"/>
      <c r="D428" s="143" t="s">
        <v>165</v>
      </c>
      <c r="E428" s="144" t="s">
        <v>1</v>
      </c>
      <c r="F428" s="145" t="s">
        <v>1140</v>
      </c>
      <c r="H428" s="146">
        <v>28.8</v>
      </c>
      <c r="I428" s="147"/>
      <c r="L428" s="142"/>
      <c r="M428" s="148"/>
      <c r="T428" s="149"/>
      <c r="AT428" s="144" t="s">
        <v>165</v>
      </c>
      <c r="AU428" s="144" t="s">
        <v>84</v>
      </c>
      <c r="AV428" s="11" t="s">
        <v>84</v>
      </c>
      <c r="AW428" s="11" t="s">
        <v>32</v>
      </c>
      <c r="AX428" s="11" t="s">
        <v>76</v>
      </c>
      <c r="AY428" s="144" t="s">
        <v>158</v>
      </c>
    </row>
    <row r="429" spans="2:65" s="11" customFormat="1">
      <c r="B429" s="142"/>
      <c r="D429" s="143" t="s">
        <v>165</v>
      </c>
      <c r="E429" s="144" t="s">
        <v>1</v>
      </c>
      <c r="F429" s="145" t="s">
        <v>1148</v>
      </c>
      <c r="H429" s="146">
        <v>25.6</v>
      </c>
      <c r="I429" s="147"/>
      <c r="L429" s="142"/>
      <c r="M429" s="148"/>
      <c r="T429" s="149"/>
      <c r="AT429" s="144" t="s">
        <v>165</v>
      </c>
      <c r="AU429" s="144" t="s">
        <v>84</v>
      </c>
      <c r="AV429" s="11" t="s">
        <v>84</v>
      </c>
      <c r="AW429" s="11" t="s">
        <v>32</v>
      </c>
      <c r="AX429" s="11" t="s">
        <v>76</v>
      </c>
      <c r="AY429" s="144" t="s">
        <v>158</v>
      </c>
    </row>
    <row r="430" spans="2:65" s="1" customFormat="1" ht="24.2" customHeight="1">
      <c r="B430" s="128"/>
      <c r="C430" s="129" t="s">
        <v>1149</v>
      </c>
      <c r="D430" s="129" t="s">
        <v>159</v>
      </c>
      <c r="E430" s="130" t="s">
        <v>788</v>
      </c>
      <c r="F430" s="131" t="s">
        <v>789</v>
      </c>
      <c r="G430" s="132" t="s">
        <v>552</v>
      </c>
      <c r="H430" s="176"/>
      <c r="I430" s="134"/>
      <c r="J430" s="135">
        <f>ROUND(I430*H430,2)</f>
        <v>0</v>
      </c>
      <c r="K430" s="131" t="s">
        <v>225</v>
      </c>
      <c r="L430" s="30"/>
      <c r="M430" s="136" t="s">
        <v>1</v>
      </c>
      <c r="N430" s="137" t="s">
        <v>41</v>
      </c>
      <c r="P430" s="138">
        <f>O430*H430</f>
        <v>0</v>
      </c>
      <c r="Q430" s="138">
        <v>0</v>
      </c>
      <c r="R430" s="138">
        <f>Q430*H430</f>
        <v>0</v>
      </c>
      <c r="S430" s="138">
        <v>0</v>
      </c>
      <c r="T430" s="139">
        <f>S430*H430</f>
        <v>0</v>
      </c>
      <c r="AR430" s="140" t="s">
        <v>294</v>
      </c>
      <c r="AT430" s="140" t="s">
        <v>159</v>
      </c>
      <c r="AU430" s="140" t="s">
        <v>84</v>
      </c>
      <c r="AY430" s="15" t="s">
        <v>158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5" t="s">
        <v>80</v>
      </c>
      <c r="BK430" s="141">
        <f>ROUND(I430*H430,2)</f>
        <v>0</v>
      </c>
      <c r="BL430" s="15" t="s">
        <v>294</v>
      </c>
      <c r="BM430" s="140" t="s">
        <v>790</v>
      </c>
    </row>
    <row r="431" spans="2:65" s="10" customFormat="1" ht="22.9" customHeight="1">
      <c r="B431" s="118"/>
      <c r="D431" s="119" t="s">
        <v>75</v>
      </c>
      <c r="E431" s="164" t="s">
        <v>805</v>
      </c>
      <c r="F431" s="164" t="s">
        <v>806</v>
      </c>
      <c r="I431" s="121"/>
      <c r="J431" s="165">
        <f>BK431</f>
        <v>0</v>
      </c>
      <c r="L431" s="118"/>
      <c r="M431" s="123"/>
      <c r="P431" s="124">
        <f>SUM(P432:P445)</f>
        <v>0</v>
      </c>
      <c r="R431" s="124">
        <f>SUM(R432:R445)</f>
        <v>0.10615680000000001</v>
      </c>
      <c r="T431" s="125">
        <f>SUM(T432:T445)</f>
        <v>0</v>
      </c>
      <c r="AR431" s="119" t="s">
        <v>84</v>
      </c>
      <c r="AT431" s="126" t="s">
        <v>75</v>
      </c>
      <c r="AU431" s="126" t="s">
        <v>80</v>
      </c>
      <c r="AY431" s="119" t="s">
        <v>158</v>
      </c>
      <c r="BK431" s="127">
        <f>SUM(BK432:BK445)</f>
        <v>0</v>
      </c>
    </row>
    <row r="432" spans="2:65" s="1" customFormat="1" ht="24.2" customHeight="1">
      <c r="B432" s="128"/>
      <c r="C432" s="129" t="s">
        <v>1150</v>
      </c>
      <c r="D432" s="129" t="s">
        <v>159</v>
      </c>
      <c r="E432" s="130" t="s">
        <v>808</v>
      </c>
      <c r="F432" s="131" t="s">
        <v>809</v>
      </c>
      <c r="G432" s="132" t="s">
        <v>256</v>
      </c>
      <c r="H432" s="133">
        <v>265.392</v>
      </c>
      <c r="I432" s="134"/>
      <c r="J432" s="135">
        <f>ROUND(I432*H432,2)</f>
        <v>0</v>
      </c>
      <c r="K432" s="131" t="s">
        <v>225</v>
      </c>
      <c r="L432" s="30"/>
      <c r="M432" s="136" t="s">
        <v>1</v>
      </c>
      <c r="N432" s="137" t="s">
        <v>41</v>
      </c>
      <c r="P432" s="138">
        <f>O432*H432</f>
        <v>0</v>
      </c>
      <c r="Q432" s="138">
        <v>0</v>
      </c>
      <c r="R432" s="138">
        <f>Q432*H432</f>
        <v>0</v>
      </c>
      <c r="S432" s="138">
        <v>0</v>
      </c>
      <c r="T432" s="139">
        <f>S432*H432</f>
        <v>0</v>
      </c>
      <c r="AR432" s="140" t="s">
        <v>294</v>
      </c>
      <c r="AT432" s="140" t="s">
        <v>159</v>
      </c>
      <c r="AU432" s="140" t="s">
        <v>84</v>
      </c>
      <c r="AY432" s="15" t="s">
        <v>158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5" t="s">
        <v>80</v>
      </c>
      <c r="BK432" s="141">
        <f>ROUND(I432*H432,2)</f>
        <v>0</v>
      </c>
      <c r="BL432" s="15" t="s">
        <v>294</v>
      </c>
      <c r="BM432" s="140" t="s">
        <v>810</v>
      </c>
    </row>
    <row r="433" spans="2:65" s="11" customFormat="1">
      <c r="B433" s="142"/>
      <c r="D433" s="143" t="s">
        <v>165</v>
      </c>
      <c r="E433" s="144" t="s">
        <v>1</v>
      </c>
      <c r="F433" s="145" t="s">
        <v>1151</v>
      </c>
      <c r="H433" s="146">
        <v>105.8</v>
      </c>
      <c r="I433" s="147"/>
      <c r="L433" s="142"/>
      <c r="M433" s="148"/>
      <c r="T433" s="149"/>
      <c r="AT433" s="144" t="s">
        <v>165</v>
      </c>
      <c r="AU433" s="144" t="s">
        <v>84</v>
      </c>
      <c r="AV433" s="11" t="s">
        <v>84</v>
      </c>
      <c r="AW433" s="11" t="s">
        <v>32</v>
      </c>
      <c r="AX433" s="11" t="s">
        <v>76</v>
      </c>
      <c r="AY433" s="144" t="s">
        <v>158</v>
      </c>
    </row>
    <row r="434" spans="2:65" s="11" customFormat="1">
      <c r="B434" s="142"/>
      <c r="D434" s="143" t="s">
        <v>165</v>
      </c>
      <c r="E434" s="144" t="s">
        <v>1</v>
      </c>
      <c r="F434" s="145" t="s">
        <v>881</v>
      </c>
      <c r="H434" s="146">
        <v>-16.896000000000001</v>
      </c>
      <c r="I434" s="147"/>
      <c r="L434" s="142"/>
      <c r="M434" s="148"/>
      <c r="T434" s="149"/>
      <c r="AT434" s="144" t="s">
        <v>165</v>
      </c>
      <c r="AU434" s="144" t="s">
        <v>84</v>
      </c>
      <c r="AV434" s="11" t="s">
        <v>84</v>
      </c>
      <c r="AW434" s="11" t="s">
        <v>32</v>
      </c>
      <c r="AX434" s="11" t="s">
        <v>76</v>
      </c>
      <c r="AY434" s="144" t="s">
        <v>158</v>
      </c>
    </row>
    <row r="435" spans="2:65" s="11" customFormat="1">
      <c r="B435" s="142"/>
      <c r="D435" s="143" t="s">
        <v>165</v>
      </c>
      <c r="E435" s="144" t="s">
        <v>1</v>
      </c>
      <c r="F435" s="145" t="s">
        <v>882</v>
      </c>
      <c r="H435" s="146">
        <v>-11.88</v>
      </c>
      <c r="I435" s="147"/>
      <c r="L435" s="142"/>
      <c r="M435" s="148"/>
      <c r="T435" s="149"/>
      <c r="AT435" s="144" t="s">
        <v>165</v>
      </c>
      <c r="AU435" s="144" t="s">
        <v>84</v>
      </c>
      <c r="AV435" s="11" t="s">
        <v>84</v>
      </c>
      <c r="AW435" s="11" t="s">
        <v>32</v>
      </c>
      <c r="AX435" s="11" t="s">
        <v>76</v>
      </c>
      <c r="AY435" s="144" t="s">
        <v>158</v>
      </c>
    </row>
    <row r="436" spans="2:65" s="11" customFormat="1" ht="22.5">
      <c r="B436" s="142"/>
      <c r="D436" s="143" t="s">
        <v>165</v>
      </c>
      <c r="E436" s="144" t="s">
        <v>1</v>
      </c>
      <c r="F436" s="145" t="s">
        <v>1152</v>
      </c>
      <c r="H436" s="146">
        <v>71.567999999999998</v>
      </c>
      <c r="I436" s="147"/>
      <c r="L436" s="142"/>
      <c r="M436" s="148"/>
      <c r="T436" s="149"/>
      <c r="AT436" s="144" t="s">
        <v>165</v>
      </c>
      <c r="AU436" s="144" t="s">
        <v>84</v>
      </c>
      <c r="AV436" s="11" t="s">
        <v>84</v>
      </c>
      <c r="AW436" s="11" t="s">
        <v>32</v>
      </c>
      <c r="AX436" s="11" t="s">
        <v>76</v>
      </c>
      <c r="AY436" s="144" t="s">
        <v>158</v>
      </c>
    </row>
    <row r="437" spans="2:65" s="11" customFormat="1">
      <c r="B437" s="142"/>
      <c r="D437" s="143" t="s">
        <v>165</v>
      </c>
      <c r="E437" s="144" t="s">
        <v>1</v>
      </c>
      <c r="F437" s="145" t="s">
        <v>898</v>
      </c>
      <c r="H437" s="146">
        <v>5.44</v>
      </c>
      <c r="I437" s="147"/>
      <c r="L437" s="142"/>
      <c r="M437" s="148"/>
      <c r="T437" s="149"/>
      <c r="AT437" s="144" t="s">
        <v>165</v>
      </c>
      <c r="AU437" s="144" t="s">
        <v>84</v>
      </c>
      <c r="AV437" s="11" t="s">
        <v>84</v>
      </c>
      <c r="AW437" s="11" t="s">
        <v>32</v>
      </c>
      <c r="AX437" s="11" t="s">
        <v>76</v>
      </c>
      <c r="AY437" s="144" t="s">
        <v>158</v>
      </c>
    </row>
    <row r="438" spans="2:65" s="11" customFormat="1">
      <c r="B438" s="142"/>
      <c r="D438" s="143" t="s">
        <v>165</v>
      </c>
      <c r="E438" s="144" t="s">
        <v>1</v>
      </c>
      <c r="F438" s="145" t="s">
        <v>899</v>
      </c>
      <c r="H438" s="146">
        <v>1.76</v>
      </c>
      <c r="I438" s="147"/>
      <c r="L438" s="142"/>
      <c r="M438" s="148"/>
      <c r="T438" s="149"/>
      <c r="AT438" s="144" t="s">
        <v>165</v>
      </c>
      <c r="AU438" s="144" t="s">
        <v>84</v>
      </c>
      <c r="AV438" s="11" t="s">
        <v>84</v>
      </c>
      <c r="AW438" s="11" t="s">
        <v>32</v>
      </c>
      <c r="AX438" s="11" t="s">
        <v>76</v>
      </c>
      <c r="AY438" s="144" t="s">
        <v>158</v>
      </c>
    </row>
    <row r="439" spans="2:65" s="11" customFormat="1">
      <c r="B439" s="142"/>
      <c r="D439" s="143" t="s">
        <v>165</v>
      </c>
      <c r="E439" s="144" t="s">
        <v>1</v>
      </c>
      <c r="F439" s="145" t="s">
        <v>900</v>
      </c>
      <c r="H439" s="146">
        <v>44</v>
      </c>
      <c r="I439" s="147"/>
      <c r="L439" s="142"/>
      <c r="M439" s="148"/>
      <c r="T439" s="149"/>
      <c r="AT439" s="144" t="s">
        <v>165</v>
      </c>
      <c r="AU439" s="144" t="s">
        <v>84</v>
      </c>
      <c r="AV439" s="11" t="s">
        <v>84</v>
      </c>
      <c r="AW439" s="11" t="s">
        <v>32</v>
      </c>
      <c r="AX439" s="11" t="s">
        <v>76</v>
      </c>
      <c r="AY439" s="144" t="s">
        <v>158</v>
      </c>
    </row>
    <row r="440" spans="2:65" s="11" customFormat="1">
      <c r="B440" s="142"/>
      <c r="D440" s="143" t="s">
        <v>165</v>
      </c>
      <c r="E440" s="144" t="s">
        <v>1</v>
      </c>
      <c r="F440" s="145" t="s">
        <v>883</v>
      </c>
      <c r="H440" s="146">
        <v>10.4</v>
      </c>
      <c r="I440" s="147"/>
      <c r="L440" s="142"/>
      <c r="M440" s="148"/>
      <c r="T440" s="149"/>
      <c r="AT440" s="144" t="s">
        <v>165</v>
      </c>
      <c r="AU440" s="144" t="s">
        <v>84</v>
      </c>
      <c r="AV440" s="11" t="s">
        <v>84</v>
      </c>
      <c r="AW440" s="11" t="s">
        <v>32</v>
      </c>
      <c r="AX440" s="11" t="s">
        <v>76</v>
      </c>
      <c r="AY440" s="144" t="s">
        <v>158</v>
      </c>
    </row>
    <row r="441" spans="2:65" s="11" customFormat="1">
      <c r="B441" s="142"/>
      <c r="D441" s="143" t="s">
        <v>165</v>
      </c>
      <c r="E441" s="144" t="s">
        <v>1</v>
      </c>
      <c r="F441" s="145" t="s">
        <v>884</v>
      </c>
      <c r="H441" s="146">
        <v>16.48</v>
      </c>
      <c r="I441" s="147"/>
      <c r="L441" s="142"/>
      <c r="M441" s="148"/>
      <c r="T441" s="149"/>
      <c r="AT441" s="144" t="s">
        <v>165</v>
      </c>
      <c r="AU441" s="144" t="s">
        <v>84</v>
      </c>
      <c r="AV441" s="11" t="s">
        <v>84</v>
      </c>
      <c r="AW441" s="11" t="s">
        <v>32</v>
      </c>
      <c r="AX441" s="11" t="s">
        <v>76</v>
      </c>
      <c r="AY441" s="144" t="s">
        <v>158</v>
      </c>
    </row>
    <row r="442" spans="2:65" s="11" customFormat="1">
      <c r="B442" s="142"/>
      <c r="D442" s="143" t="s">
        <v>165</v>
      </c>
      <c r="E442" s="144" t="s">
        <v>1</v>
      </c>
      <c r="F442" s="145" t="s">
        <v>886</v>
      </c>
      <c r="H442" s="146">
        <v>13.44</v>
      </c>
      <c r="I442" s="147"/>
      <c r="L442" s="142"/>
      <c r="M442" s="148"/>
      <c r="T442" s="149"/>
      <c r="AT442" s="144" t="s">
        <v>165</v>
      </c>
      <c r="AU442" s="144" t="s">
        <v>84</v>
      </c>
      <c r="AV442" s="11" t="s">
        <v>84</v>
      </c>
      <c r="AW442" s="11" t="s">
        <v>32</v>
      </c>
      <c r="AX442" s="11" t="s">
        <v>76</v>
      </c>
      <c r="AY442" s="144" t="s">
        <v>158</v>
      </c>
    </row>
    <row r="443" spans="2:65" s="11" customFormat="1">
      <c r="B443" s="142"/>
      <c r="D443" s="143" t="s">
        <v>165</v>
      </c>
      <c r="E443" s="144" t="s">
        <v>1</v>
      </c>
      <c r="F443" s="145" t="s">
        <v>888</v>
      </c>
      <c r="H443" s="146">
        <v>25.28</v>
      </c>
      <c r="I443" s="147"/>
      <c r="L443" s="142"/>
      <c r="M443" s="148"/>
      <c r="T443" s="149"/>
      <c r="AT443" s="144" t="s">
        <v>165</v>
      </c>
      <c r="AU443" s="144" t="s">
        <v>84</v>
      </c>
      <c r="AV443" s="11" t="s">
        <v>84</v>
      </c>
      <c r="AW443" s="11" t="s">
        <v>32</v>
      </c>
      <c r="AX443" s="11" t="s">
        <v>76</v>
      </c>
      <c r="AY443" s="144" t="s">
        <v>158</v>
      </c>
    </row>
    <row r="444" spans="2:65" s="1" customFormat="1" ht="24.2" customHeight="1">
      <c r="B444" s="128"/>
      <c r="C444" s="129" t="s">
        <v>1153</v>
      </c>
      <c r="D444" s="129" t="s">
        <v>159</v>
      </c>
      <c r="E444" s="130" t="s">
        <v>814</v>
      </c>
      <c r="F444" s="131" t="s">
        <v>815</v>
      </c>
      <c r="G444" s="132" t="s">
        <v>256</v>
      </c>
      <c r="H444" s="133">
        <v>265.392</v>
      </c>
      <c r="I444" s="134"/>
      <c r="J444" s="135">
        <f>ROUND(I444*H444,2)</f>
        <v>0</v>
      </c>
      <c r="K444" s="131" t="s">
        <v>225</v>
      </c>
      <c r="L444" s="30"/>
      <c r="M444" s="136" t="s">
        <v>1</v>
      </c>
      <c r="N444" s="137" t="s">
        <v>41</v>
      </c>
      <c r="P444" s="138">
        <f>O444*H444</f>
        <v>0</v>
      </c>
      <c r="Q444" s="138">
        <v>2.0000000000000001E-4</v>
      </c>
      <c r="R444" s="138">
        <f>Q444*H444</f>
        <v>5.3078400000000005E-2</v>
      </c>
      <c r="S444" s="138">
        <v>0</v>
      </c>
      <c r="T444" s="139">
        <f>S444*H444</f>
        <v>0</v>
      </c>
      <c r="AR444" s="140" t="s">
        <v>294</v>
      </c>
      <c r="AT444" s="140" t="s">
        <v>159</v>
      </c>
      <c r="AU444" s="140" t="s">
        <v>84</v>
      </c>
      <c r="AY444" s="15" t="s">
        <v>158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5" t="s">
        <v>80</v>
      </c>
      <c r="BK444" s="141">
        <f>ROUND(I444*H444,2)</f>
        <v>0</v>
      </c>
      <c r="BL444" s="15" t="s">
        <v>294</v>
      </c>
      <c r="BM444" s="140" t="s">
        <v>816</v>
      </c>
    </row>
    <row r="445" spans="2:65" s="1" customFormat="1" ht="24.2" customHeight="1">
      <c r="B445" s="128"/>
      <c r="C445" s="129" t="s">
        <v>1154</v>
      </c>
      <c r="D445" s="129" t="s">
        <v>159</v>
      </c>
      <c r="E445" s="130" t="s">
        <v>818</v>
      </c>
      <c r="F445" s="131" t="s">
        <v>819</v>
      </c>
      <c r="G445" s="132" t="s">
        <v>256</v>
      </c>
      <c r="H445" s="133">
        <v>265.392</v>
      </c>
      <c r="I445" s="134"/>
      <c r="J445" s="135">
        <f>ROUND(I445*H445,2)</f>
        <v>0</v>
      </c>
      <c r="K445" s="131" t="s">
        <v>225</v>
      </c>
      <c r="L445" s="30"/>
      <c r="M445" s="136" t="s">
        <v>1</v>
      </c>
      <c r="N445" s="137" t="s">
        <v>41</v>
      </c>
      <c r="P445" s="138">
        <f>O445*H445</f>
        <v>0</v>
      </c>
      <c r="Q445" s="138">
        <v>2.0000000000000001E-4</v>
      </c>
      <c r="R445" s="138">
        <f>Q445*H445</f>
        <v>5.3078400000000005E-2</v>
      </c>
      <c r="S445" s="138">
        <v>0</v>
      </c>
      <c r="T445" s="139">
        <f>S445*H445</f>
        <v>0</v>
      </c>
      <c r="AR445" s="140" t="s">
        <v>294</v>
      </c>
      <c r="AT445" s="140" t="s">
        <v>159</v>
      </c>
      <c r="AU445" s="140" t="s">
        <v>84</v>
      </c>
      <c r="AY445" s="15" t="s">
        <v>158</v>
      </c>
      <c r="BE445" s="141">
        <f>IF(N445="základní",J445,0)</f>
        <v>0</v>
      </c>
      <c r="BF445" s="141">
        <f>IF(N445="snížená",J445,0)</f>
        <v>0</v>
      </c>
      <c r="BG445" s="141">
        <f>IF(N445="zákl. přenesená",J445,0)</f>
        <v>0</v>
      </c>
      <c r="BH445" s="141">
        <f>IF(N445="sníž. přenesená",J445,0)</f>
        <v>0</v>
      </c>
      <c r="BI445" s="141">
        <f>IF(N445="nulová",J445,0)</f>
        <v>0</v>
      </c>
      <c r="BJ445" s="15" t="s">
        <v>80</v>
      </c>
      <c r="BK445" s="141">
        <f>ROUND(I445*H445,2)</f>
        <v>0</v>
      </c>
      <c r="BL445" s="15" t="s">
        <v>294</v>
      </c>
      <c r="BM445" s="140" t="s">
        <v>820</v>
      </c>
    </row>
    <row r="446" spans="2:65" s="10" customFormat="1" ht="25.9" customHeight="1">
      <c r="B446" s="118"/>
      <c r="D446" s="119" t="s">
        <v>75</v>
      </c>
      <c r="E446" s="120" t="s">
        <v>821</v>
      </c>
      <c r="F446" s="120" t="s">
        <v>822</v>
      </c>
      <c r="I446" s="121"/>
      <c r="J446" s="122">
        <f>BK446</f>
        <v>0</v>
      </c>
      <c r="L446" s="118"/>
      <c r="M446" s="123"/>
      <c r="P446" s="124">
        <f>P447</f>
        <v>0</v>
      </c>
      <c r="R446" s="124">
        <f>R447</f>
        <v>0</v>
      </c>
      <c r="T446" s="125">
        <f>T447</f>
        <v>0</v>
      </c>
      <c r="AR446" s="119" t="s">
        <v>163</v>
      </c>
      <c r="AT446" s="126" t="s">
        <v>75</v>
      </c>
      <c r="AU446" s="126" t="s">
        <v>76</v>
      </c>
      <c r="AY446" s="119" t="s">
        <v>158</v>
      </c>
      <c r="BK446" s="127">
        <f>BK447</f>
        <v>0</v>
      </c>
    </row>
    <row r="447" spans="2:65" s="1" customFormat="1" ht="16.5" customHeight="1">
      <c r="B447" s="128"/>
      <c r="C447" s="129" t="s">
        <v>1155</v>
      </c>
      <c r="D447" s="129" t="s">
        <v>159</v>
      </c>
      <c r="E447" s="130" t="s">
        <v>824</v>
      </c>
      <c r="F447" s="131" t="s">
        <v>825</v>
      </c>
      <c r="G447" s="132" t="s">
        <v>325</v>
      </c>
      <c r="H447" s="133">
        <v>1</v>
      </c>
      <c r="I447" s="134"/>
      <c r="J447" s="135">
        <f>ROUND(I447*H447,2)</f>
        <v>0</v>
      </c>
      <c r="K447" s="131" t="s">
        <v>1</v>
      </c>
      <c r="L447" s="30"/>
      <c r="M447" s="177" t="s">
        <v>1</v>
      </c>
      <c r="N447" s="178" t="s">
        <v>41</v>
      </c>
      <c r="O447" s="179"/>
      <c r="P447" s="180">
        <f>O447*H447</f>
        <v>0</v>
      </c>
      <c r="Q447" s="180">
        <v>0</v>
      </c>
      <c r="R447" s="180">
        <f>Q447*H447</f>
        <v>0</v>
      </c>
      <c r="S447" s="180">
        <v>0</v>
      </c>
      <c r="T447" s="181">
        <f>S447*H447</f>
        <v>0</v>
      </c>
      <c r="AR447" s="140" t="s">
        <v>163</v>
      </c>
      <c r="AT447" s="140" t="s">
        <v>159</v>
      </c>
      <c r="AU447" s="140" t="s">
        <v>80</v>
      </c>
      <c r="AY447" s="15" t="s">
        <v>158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5" t="s">
        <v>80</v>
      </c>
      <c r="BK447" s="141">
        <f>ROUND(I447*H447,2)</f>
        <v>0</v>
      </c>
      <c r="BL447" s="15" t="s">
        <v>163</v>
      </c>
      <c r="BM447" s="140" t="s">
        <v>1156</v>
      </c>
    </row>
    <row r="448" spans="2:65" s="1" customFormat="1" ht="6.95" customHeight="1">
      <c r="B448" s="42"/>
      <c r="C448" s="43"/>
      <c r="D448" s="43"/>
      <c r="E448" s="43"/>
      <c r="F448" s="43"/>
      <c r="G448" s="43"/>
      <c r="H448" s="43"/>
      <c r="I448" s="43"/>
      <c r="J448" s="43"/>
      <c r="K448" s="43"/>
      <c r="L448" s="30"/>
    </row>
  </sheetData>
  <autoFilter ref="C141:K447" xr:uid="{00000000-0009-0000-0000-000003000000}"/>
  <mergeCells count="15">
    <mergeCell ref="E128:H128"/>
    <mergeCell ref="E132:H132"/>
    <mergeCell ref="E130:H130"/>
    <mergeCell ref="E134:H13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3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102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.75">
      <c r="B8" s="18"/>
      <c r="D8" s="25" t="s">
        <v>133</v>
      </c>
      <c r="L8" s="18"/>
    </row>
    <row r="9" spans="2:46" ht="16.5" customHeight="1">
      <c r="B9" s="18"/>
      <c r="E9" s="239" t="s">
        <v>134</v>
      </c>
      <c r="F9" s="204"/>
      <c r="G9" s="204"/>
      <c r="H9" s="204"/>
      <c r="L9" s="18"/>
    </row>
    <row r="10" spans="2:46" ht="12" customHeight="1">
      <c r="B10" s="18"/>
      <c r="D10" s="25" t="s">
        <v>135</v>
      </c>
      <c r="L10" s="18"/>
    </row>
    <row r="11" spans="2:46" s="1" customFormat="1" ht="16.5" customHeight="1">
      <c r="B11" s="30"/>
      <c r="E11" s="219" t="s">
        <v>196</v>
      </c>
      <c r="F11" s="238"/>
      <c r="G11" s="238"/>
      <c r="H11" s="238"/>
      <c r="L11" s="30"/>
    </row>
    <row r="12" spans="2:46" s="1" customFormat="1" ht="12" customHeight="1">
      <c r="B12" s="30"/>
      <c r="D12" s="25" t="s">
        <v>197</v>
      </c>
      <c r="L12" s="30"/>
    </row>
    <row r="13" spans="2:46" s="1" customFormat="1" ht="16.5" customHeight="1">
      <c r="B13" s="30"/>
      <c r="E13" s="234" t="s">
        <v>1157</v>
      </c>
      <c r="F13" s="238"/>
      <c r="G13" s="238"/>
      <c r="H13" s="238"/>
      <c r="L13" s="30"/>
    </row>
    <row r="14" spans="2:46" s="1" customFormat="1">
      <c r="B14" s="30"/>
      <c r="L14" s="30"/>
    </row>
    <row r="15" spans="2:46" s="1" customFormat="1" ht="12" customHeight="1">
      <c r="B15" s="30"/>
      <c r="D15" s="25" t="s">
        <v>18</v>
      </c>
      <c r="F15" s="23" t="s">
        <v>1</v>
      </c>
      <c r="I15" s="25" t="s">
        <v>19</v>
      </c>
      <c r="J15" s="23" t="s">
        <v>1</v>
      </c>
      <c r="L15" s="30"/>
    </row>
    <row r="16" spans="2:46" s="1" customFormat="1" ht="12" customHeight="1">
      <c r="B16" s="30"/>
      <c r="D16" s="25" t="s">
        <v>20</v>
      </c>
      <c r="F16" s="23" t="s">
        <v>21</v>
      </c>
      <c r="I16" s="25" t="s">
        <v>22</v>
      </c>
      <c r="J16" s="50" t="str">
        <f>'Rekapitulace stavby'!AN8</f>
        <v>2. 3. 2024</v>
      </c>
      <c r="L16" s="30"/>
    </row>
    <row r="17" spans="2:12" s="1" customFormat="1" ht="10.9" customHeight="1">
      <c r="B17" s="30"/>
      <c r="L17" s="30"/>
    </row>
    <row r="18" spans="2:12" s="1" customFormat="1" ht="12" customHeight="1">
      <c r="B18" s="30"/>
      <c r="D18" s="25" t="s">
        <v>24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26</v>
      </c>
      <c r="I19" s="25" t="s">
        <v>27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28</v>
      </c>
      <c r="I21" s="25" t="s">
        <v>25</v>
      </c>
      <c r="J21" s="26" t="str">
        <f>'Rekapitulace stavby'!AN13</f>
        <v>Vyplň údaj</v>
      </c>
      <c r="L21" s="30"/>
    </row>
    <row r="22" spans="2:12" s="1" customFormat="1" ht="18" customHeight="1">
      <c r="B22" s="30"/>
      <c r="E22" s="241" t="str">
        <f>'Rekapitulace stavby'!E14</f>
        <v>Vyplň údaj</v>
      </c>
      <c r="F22" s="226"/>
      <c r="G22" s="226"/>
      <c r="H22" s="226"/>
      <c r="I22" s="25" t="s">
        <v>27</v>
      </c>
      <c r="J22" s="26" t="str">
        <f>'Rekapitulace stavby'!AN14</f>
        <v>Vyplň údaj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30</v>
      </c>
      <c r="I24" s="25" t="s">
        <v>25</v>
      </c>
      <c r="J24" s="23" t="s">
        <v>1</v>
      </c>
      <c r="L24" s="30"/>
    </row>
    <row r="25" spans="2:12" s="1" customFormat="1" ht="18" customHeight="1">
      <c r="B25" s="30"/>
      <c r="E25" s="23" t="s">
        <v>31</v>
      </c>
      <c r="I25" s="25" t="s">
        <v>27</v>
      </c>
      <c r="J25" s="23" t="s">
        <v>1</v>
      </c>
      <c r="L25" s="30"/>
    </row>
    <row r="26" spans="2:12" s="1" customFormat="1" ht="6.95" customHeight="1">
      <c r="B26" s="30"/>
      <c r="L26" s="30"/>
    </row>
    <row r="27" spans="2:12" s="1" customFormat="1" ht="12" customHeight="1">
      <c r="B27" s="30"/>
      <c r="D27" s="25" t="s">
        <v>33</v>
      </c>
      <c r="I27" s="25" t="s">
        <v>25</v>
      </c>
      <c r="J27" s="23" t="s">
        <v>1</v>
      </c>
      <c r="L27" s="30"/>
    </row>
    <row r="28" spans="2:12" s="1" customFormat="1" ht="18" customHeight="1">
      <c r="B28" s="30"/>
      <c r="E28" s="23" t="s">
        <v>34</v>
      </c>
      <c r="I28" s="25" t="s">
        <v>27</v>
      </c>
      <c r="J28" s="23" t="s">
        <v>1</v>
      </c>
      <c r="L28" s="30"/>
    </row>
    <row r="29" spans="2:12" s="1" customFormat="1" ht="6.95" customHeight="1">
      <c r="B29" s="30"/>
      <c r="L29" s="30"/>
    </row>
    <row r="30" spans="2:12" s="1" customFormat="1" ht="12" customHeight="1">
      <c r="B30" s="30"/>
      <c r="D30" s="25" t="s">
        <v>35</v>
      </c>
      <c r="L30" s="30"/>
    </row>
    <row r="31" spans="2:12" s="7" customFormat="1" ht="16.5" customHeight="1">
      <c r="B31" s="92"/>
      <c r="E31" s="230" t="s">
        <v>1</v>
      </c>
      <c r="F31" s="230"/>
      <c r="G31" s="230"/>
      <c r="H31" s="230"/>
      <c r="L31" s="92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25.35" customHeight="1">
      <c r="B34" s="30"/>
      <c r="D34" s="93" t="s">
        <v>36</v>
      </c>
      <c r="J34" s="64">
        <f>ROUND(J140, 2)</f>
        <v>0</v>
      </c>
      <c r="L34" s="30"/>
    </row>
    <row r="35" spans="2:12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30"/>
    </row>
    <row r="36" spans="2:12" s="1" customFormat="1" ht="14.45" customHeight="1">
      <c r="B36" s="30"/>
      <c r="F36" s="33" t="s">
        <v>38</v>
      </c>
      <c r="I36" s="33" t="s">
        <v>37</v>
      </c>
      <c r="J36" s="33" t="s">
        <v>39</v>
      </c>
      <c r="L36" s="30"/>
    </row>
    <row r="37" spans="2:12" s="1" customFormat="1" ht="14.45" customHeight="1">
      <c r="B37" s="30"/>
      <c r="D37" s="53" t="s">
        <v>40</v>
      </c>
      <c r="E37" s="25" t="s">
        <v>41</v>
      </c>
      <c r="F37" s="84">
        <f>ROUND((SUM(BE140:BE332)),  2)</f>
        <v>0</v>
      </c>
      <c r="I37" s="94">
        <v>0.21</v>
      </c>
      <c r="J37" s="84">
        <f>ROUND(((SUM(BE140:BE332))*I37),  2)</f>
        <v>0</v>
      </c>
      <c r="L37" s="30"/>
    </row>
    <row r="38" spans="2:12" s="1" customFormat="1" ht="14.45" customHeight="1">
      <c r="B38" s="30"/>
      <c r="E38" s="25" t="s">
        <v>42</v>
      </c>
      <c r="F38" s="84">
        <f>ROUND((SUM(BF140:BF332)),  2)</f>
        <v>0</v>
      </c>
      <c r="I38" s="94">
        <v>0.12</v>
      </c>
      <c r="J38" s="84">
        <f>ROUND(((SUM(BF140:BF332))*I38),  2)</f>
        <v>0</v>
      </c>
      <c r="L38" s="30"/>
    </row>
    <row r="39" spans="2:12" s="1" customFormat="1" ht="14.45" hidden="1" customHeight="1">
      <c r="B39" s="30"/>
      <c r="E39" s="25" t="s">
        <v>43</v>
      </c>
      <c r="F39" s="84">
        <f>ROUND((SUM(BG140:BG332)),  2)</f>
        <v>0</v>
      </c>
      <c r="I39" s="94">
        <v>0.21</v>
      </c>
      <c r="J39" s="84">
        <f>0</f>
        <v>0</v>
      </c>
      <c r="L39" s="30"/>
    </row>
    <row r="40" spans="2:12" s="1" customFormat="1" ht="14.45" hidden="1" customHeight="1">
      <c r="B40" s="30"/>
      <c r="E40" s="25" t="s">
        <v>44</v>
      </c>
      <c r="F40" s="84">
        <f>ROUND((SUM(BH140:BH332)),  2)</f>
        <v>0</v>
      </c>
      <c r="I40" s="94">
        <v>0.12</v>
      </c>
      <c r="J40" s="84">
        <f>0</f>
        <v>0</v>
      </c>
      <c r="L40" s="30"/>
    </row>
    <row r="41" spans="2:12" s="1" customFormat="1" ht="14.45" hidden="1" customHeight="1">
      <c r="B41" s="30"/>
      <c r="E41" s="25" t="s">
        <v>45</v>
      </c>
      <c r="F41" s="84">
        <f>ROUND((SUM(BI140:BI332)),  2)</f>
        <v>0</v>
      </c>
      <c r="I41" s="94">
        <v>0</v>
      </c>
      <c r="J41" s="84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95"/>
      <c r="D43" s="96" t="s">
        <v>46</v>
      </c>
      <c r="E43" s="55"/>
      <c r="F43" s="55"/>
      <c r="G43" s="97" t="s">
        <v>47</v>
      </c>
      <c r="H43" s="98" t="s">
        <v>48</v>
      </c>
      <c r="I43" s="55"/>
      <c r="J43" s="99">
        <f>SUM(J34:J41)</f>
        <v>0</v>
      </c>
      <c r="K43" s="100"/>
      <c r="L43" s="30"/>
    </row>
    <row r="44" spans="2:12" s="1" customFormat="1" ht="14.45" customHeight="1">
      <c r="B44" s="30"/>
      <c r="L44" s="30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ht="16.5" customHeight="1">
      <c r="B87" s="18"/>
      <c r="E87" s="239" t="s">
        <v>134</v>
      </c>
      <c r="F87" s="204"/>
      <c r="G87" s="204"/>
      <c r="H87" s="204"/>
      <c r="L87" s="18"/>
    </row>
    <row r="88" spans="2:12" ht="12" customHeight="1">
      <c r="B88" s="18"/>
      <c r="C88" s="25" t="s">
        <v>135</v>
      </c>
      <c r="L88" s="18"/>
    </row>
    <row r="89" spans="2:12" s="1" customFormat="1" ht="16.5" customHeight="1">
      <c r="B89" s="30"/>
      <c r="E89" s="219" t="s">
        <v>196</v>
      </c>
      <c r="F89" s="238"/>
      <c r="G89" s="238"/>
      <c r="H89" s="238"/>
      <c r="L89" s="30"/>
    </row>
    <row r="90" spans="2:12" s="1" customFormat="1" ht="12" customHeight="1">
      <c r="B90" s="30"/>
      <c r="C90" s="25" t="s">
        <v>197</v>
      </c>
      <c r="L90" s="30"/>
    </row>
    <row r="91" spans="2:12" s="1" customFormat="1" ht="16.5" customHeight="1">
      <c r="B91" s="30"/>
      <c r="E91" s="234" t="str">
        <f>E13</f>
        <v>10-3 - 2NP</v>
      </c>
      <c r="F91" s="238"/>
      <c r="G91" s="238"/>
      <c r="H91" s="238"/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20</v>
      </c>
      <c r="F93" s="23" t="str">
        <f>F16</f>
        <v>Hranice</v>
      </c>
      <c r="I93" s="25" t="s">
        <v>22</v>
      </c>
      <c r="J93" s="50" t="str">
        <f>IF(J16="","",J16)</f>
        <v>2. 3. 2024</v>
      </c>
      <c r="L93" s="30"/>
    </row>
    <row r="94" spans="2:12" s="1" customFormat="1" ht="6.95" customHeight="1">
      <c r="B94" s="30"/>
      <c r="L94" s="30"/>
    </row>
    <row r="95" spans="2:12" s="1" customFormat="1" ht="15.2" customHeight="1">
      <c r="B95" s="30"/>
      <c r="C95" s="25" t="s">
        <v>24</v>
      </c>
      <c r="F95" s="23" t="str">
        <f>E19</f>
        <v>Město Hranice u Aše</v>
      </c>
      <c r="I95" s="25" t="s">
        <v>30</v>
      </c>
      <c r="J95" s="28" t="str">
        <f>E25</f>
        <v>ing.Volný Martin</v>
      </c>
      <c r="L95" s="30"/>
    </row>
    <row r="96" spans="2:12" s="1" customFormat="1" ht="15.2" customHeight="1">
      <c r="B96" s="30"/>
      <c r="C96" s="25" t="s">
        <v>28</v>
      </c>
      <c r="F96" s="23" t="str">
        <f>IF(E22="","",E22)</f>
        <v>Vyplň údaj</v>
      </c>
      <c r="I96" s="25" t="s">
        <v>33</v>
      </c>
      <c r="J96" s="28" t="str">
        <f>E28</f>
        <v>Milan Hájek</v>
      </c>
      <c r="L96" s="30"/>
    </row>
    <row r="97" spans="2:47" s="1" customFormat="1" ht="10.35" customHeight="1">
      <c r="B97" s="30"/>
      <c r="L97" s="30"/>
    </row>
    <row r="98" spans="2:47" s="1" customFormat="1" ht="29.25" customHeight="1">
      <c r="B98" s="30"/>
      <c r="C98" s="103" t="s">
        <v>138</v>
      </c>
      <c r="D98" s="95"/>
      <c r="E98" s="95"/>
      <c r="F98" s="95"/>
      <c r="G98" s="95"/>
      <c r="H98" s="95"/>
      <c r="I98" s="95"/>
      <c r="J98" s="104" t="s">
        <v>139</v>
      </c>
      <c r="K98" s="95"/>
      <c r="L98" s="30"/>
    </row>
    <row r="99" spans="2:47" s="1" customFormat="1" ht="10.35" customHeight="1">
      <c r="B99" s="30"/>
      <c r="L99" s="30"/>
    </row>
    <row r="100" spans="2:47" s="1" customFormat="1" ht="22.9" customHeight="1">
      <c r="B100" s="30"/>
      <c r="C100" s="105" t="s">
        <v>140</v>
      </c>
      <c r="J100" s="64">
        <f>J140</f>
        <v>0</v>
      </c>
      <c r="L100" s="30"/>
      <c r="AU100" s="15" t="s">
        <v>141</v>
      </c>
    </row>
    <row r="101" spans="2:47" s="8" customFormat="1" ht="24.95" customHeight="1">
      <c r="B101" s="106"/>
      <c r="D101" s="107" t="s">
        <v>199</v>
      </c>
      <c r="E101" s="108"/>
      <c r="F101" s="108"/>
      <c r="G101" s="108"/>
      <c r="H101" s="108"/>
      <c r="I101" s="108"/>
      <c r="J101" s="109">
        <f>J141</f>
        <v>0</v>
      </c>
      <c r="L101" s="106"/>
    </row>
    <row r="102" spans="2:47" s="13" customFormat="1" ht="19.899999999999999" customHeight="1">
      <c r="B102" s="160"/>
      <c r="D102" s="161" t="s">
        <v>202</v>
      </c>
      <c r="E102" s="162"/>
      <c r="F102" s="162"/>
      <c r="G102" s="162"/>
      <c r="H102" s="162"/>
      <c r="I102" s="162"/>
      <c r="J102" s="163">
        <f>J142</f>
        <v>0</v>
      </c>
      <c r="L102" s="160"/>
    </row>
    <row r="103" spans="2:47" s="13" customFormat="1" ht="19.899999999999999" customHeight="1">
      <c r="B103" s="160"/>
      <c r="D103" s="161" t="s">
        <v>203</v>
      </c>
      <c r="E103" s="162"/>
      <c r="F103" s="162"/>
      <c r="G103" s="162"/>
      <c r="H103" s="162"/>
      <c r="I103" s="162"/>
      <c r="J103" s="163">
        <f>J157</f>
        <v>0</v>
      </c>
      <c r="L103" s="160"/>
    </row>
    <row r="104" spans="2:47" s="13" customFormat="1" ht="19.899999999999999" customHeight="1">
      <c r="B104" s="160"/>
      <c r="D104" s="161" t="s">
        <v>204</v>
      </c>
      <c r="E104" s="162"/>
      <c r="F104" s="162"/>
      <c r="G104" s="162"/>
      <c r="H104" s="162"/>
      <c r="I104" s="162"/>
      <c r="J104" s="163">
        <f>J172</f>
        <v>0</v>
      </c>
      <c r="L104" s="160"/>
    </row>
    <row r="105" spans="2:47" s="13" customFormat="1" ht="19.899999999999999" customHeight="1">
      <c r="B105" s="160"/>
      <c r="D105" s="161" t="s">
        <v>205</v>
      </c>
      <c r="E105" s="162"/>
      <c r="F105" s="162"/>
      <c r="G105" s="162"/>
      <c r="H105" s="162"/>
      <c r="I105" s="162"/>
      <c r="J105" s="163">
        <f>J192</f>
        <v>0</v>
      </c>
      <c r="L105" s="160"/>
    </row>
    <row r="106" spans="2:47" s="13" customFormat="1" ht="19.899999999999999" customHeight="1">
      <c r="B106" s="160"/>
      <c r="D106" s="161" t="s">
        <v>206</v>
      </c>
      <c r="E106" s="162"/>
      <c r="F106" s="162"/>
      <c r="G106" s="162"/>
      <c r="H106" s="162"/>
      <c r="I106" s="162"/>
      <c r="J106" s="163">
        <f>J231</f>
        <v>0</v>
      </c>
      <c r="L106" s="160"/>
    </row>
    <row r="107" spans="2:47" s="13" customFormat="1" ht="19.899999999999999" customHeight="1">
      <c r="B107" s="160"/>
      <c r="D107" s="161" t="s">
        <v>207</v>
      </c>
      <c r="E107" s="162"/>
      <c r="F107" s="162"/>
      <c r="G107" s="162"/>
      <c r="H107" s="162"/>
      <c r="I107" s="162"/>
      <c r="J107" s="163">
        <f>J237</f>
        <v>0</v>
      </c>
      <c r="L107" s="160"/>
    </row>
    <row r="108" spans="2:47" s="8" customFormat="1" ht="24.95" customHeight="1">
      <c r="B108" s="106"/>
      <c r="D108" s="107" t="s">
        <v>208</v>
      </c>
      <c r="E108" s="108"/>
      <c r="F108" s="108"/>
      <c r="G108" s="108"/>
      <c r="H108" s="108"/>
      <c r="I108" s="108"/>
      <c r="J108" s="109">
        <f>J239</f>
        <v>0</v>
      </c>
      <c r="L108" s="106"/>
    </row>
    <row r="109" spans="2:47" s="13" customFormat="1" ht="19.899999999999999" customHeight="1">
      <c r="B109" s="160"/>
      <c r="D109" s="161" t="s">
        <v>209</v>
      </c>
      <c r="E109" s="162"/>
      <c r="F109" s="162"/>
      <c r="G109" s="162"/>
      <c r="H109" s="162"/>
      <c r="I109" s="162"/>
      <c r="J109" s="163">
        <f>J240</f>
        <v>0</v>
      </c>
      <c r="L109" s="160"/>
    </row>
    <row r="110" spans="2:47" s="13" customFormat="1" ht="19.899999999999999" customHeight="1">
      <c r="B110" s="160"/>
      <c r="D110" s="161" t="s">
        <v>210</v>
      </c>
      <c r="E110" s="162"/>
      <c r="F110" s="162"/>
      <c r="G110" s="162"/>
      <c r="H110" s="162"/>
      <c r="I110" s="162"/>
      <c r="J110" s="163">
        <f>J246</f>
        <v>0</v>
      </c>
      <c r="L110" s="160"/>
    </row>
    <row r="111" spans="2:47" s="13" customFormat="1" ht="19.899999999999999" customHeight="1">
      <c r="B111" s="160"/>
      <c r="D111" s="161" t="s">
        <v>212</v>
      </c>
      <c r="E111" s="162"/>
      <c r="F111" s="162"/>
      <c r="G111" s="162"/>
      <c r="H111" s="162"/>
      <c r="I111" s="162"/>
      <c r="J111" s="163">
        <f>J252</f>
        <v>0</v>
      </c>
      <c r="L111" s="160"/>
    </row>
    <row r="112" spans="2:47" s="13" customFormat="1" ht="19.899999999999999" customHeight="1">
      <c r="B112" s="160"/>
      <c r="D112" s="161" t="s">
        <v>213</v>
      </c>
      <c r="E112" s="162"/>
      <c r="F112" s="162"/>
      <c r="G112" s="162"/>
      <c r="H112" s="162"/>
      <c r="I112" s="162"/>
      <c r="J112" s="163">
        <f>J258</f>
        <v>0</v>
      </c>
      <c r="L112" s="160"/>
    </row>
    <row r="113" spans="2:12" s="13" customFormat="1" ht="19.899999999999999" customHeight="1">
      <c r="B113" s="160"/>
      <c r="D113" s="161" t="s">
        <v>214</v>
      </c>
      <c r="E113" s="162"/>
      <c r="F113" s="162"/>
      <c r="G113" s="162"/>
      <c r="H113" s="162"/>
      <c r="I113" s="162"/>
      <c r="J113" s="163">
        <f>J289</f>
        <v>0</v>
      </c>
      <c r="L113" s="160"/>
    </row>
    <row r="114" spans="2:12" s="13" customFormat="1" ht="19.899999999999999" customHeight="1">
      <c r="B114" s="160"/>
      <c r="D114" s="161" t="s">
        <v>828</v>
      </c>
      <c r="E114" s="162"/>
      <c r="F114" s="162"/>
      <c r="G114" s="162"/>
      <c r="H114" s="162"/>
      <c r="I114" s="162"/>
      <c r="J114" s="163">
        <f>J311</f>
        <v>0</v>
      </c>
      <c r="L114" s="160"/>
    </row>
    <row r="115" spans="2:12" s="13" customFormat="1" ht="19.899999999999999" customHeight="1">
      <c r="B115" s="160"/>
      <c r="D115" s="161" t="s">
        <v>217</v>
      </c>
      <c r="E115" s="162"/>
      <c r="F115" s="162"/>
      <c r="G115" s="162"/>
      <c r="H115" s="162"/>
      <c r="I115" s="162"/>
      <c r="J115" s="163">
        <f>J325</f>
        <v>0</v>
      </c>
      <c r="L115" s="160"/>
    </row>
    <row r="116" spans="2:12" s="8" customFormat="1" ht="24.95" customHeight="1">
      <c r="B116" s="106"/>
      <c r="D116" s="107" t="s">
        <v>218</v>
      </c>
      <c r="E116" s="108"/>
      <c r="F116" s="108"/>
      <c r="G116" s="108"/>
      <c r="H116" s="108"/>
      <c r="I116" s="108"/>
      <c r="J116" s="109">
        <f>J331</f>
        <v>0</v>
      </c>
      <c r="L116" s="106"/>
    </row>
    <row r="117" spans="2:12" s="1" customFormat="1" ht="21.75" customHeight="1">
      <c r="B117" s="30"/>
      <c r="L117" s="30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30"/>
    </row>
    <row r="122" spans="2:12" s="1" customFormat="1" ht="6.95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0"/>
    </row>
    <row r="123" spans="2:12" s="1" customFormat="1" ht="24.95" customHeight="1">
      <c r="B123" s="30"/>
      <c r="C123" s="19" t="s">
        <v>143</v>
      </c>
      <c r="L123" s="30"/>
    </row>
    <row r="124" spans="2:12" s="1" customFormat="1" ht="6.95" customHeight="1">
      <c r="B124" s="30"/>
      <c r="L124" s="30"/>
    </row>
    <row r="125" spans="2:12" s="1" customFormat="1" ht="12" customHeight="1">
      <c r="B125" s="30"/>
      <c r="C125" s="25" t="s">
        <v>16</v>
      </c>
      <c r="L125" s="30"/>
    </row>
    <row r="126" spans="2:12" s="1" customFormat="1" ht="16.5" customHeight="1">
      <c r="B126" s="30"/>
      <c r="E126" s="239" t="str">
        <f>E7</f>
        <v>Stavební úpravy knihovny a IC Města Hranice</v>
      </c>
      <c r="F126" s="240"/>
      <c r="G126" s="240"/>
      <c r="H126" s="240"/>
      <c r="L126" s="30"/>
    </row>
    <row r="127" spans="2:12" ht="12" customHeight="1">
      <c r="B127" s="18"/>
      <c r="C127" s="25" t="s">
        <v>133</v>
      </c>
      <c r="L127" s="18"/>
    </row>
    <row r="128" spans="2:12" ht="16.5" customHeight="1">
      <c r="B128" s="18"/>
      <c r="E128" s="239" t="s">
        <v>134</v>
      </c>
      <c r="F128" s="204"/>
      <c r="G128" s="204"/>
      <c r="H128" s="204"/>
      <c r="L128" s="18"/>
    </row>
    <row r="129" spans="2:65" ht="12" customHeight="1">
      <c r="B129" s="18"/>
      <c r="C129" s="25" t="s">
        <v>135</v>
      </c>
      <c r="L129" s="18"/>
    </row>
    <row r="130" spans="2:65" s="1" customFormat="1" ht="16.5" customHeight="1">
      <c r="B130" s="30"/>
      <c r="E130" s="219" t="s">
        <v>196</v>
      </c>
      <c r="F130" s="238"/>
      <c r="G130" s="238"/>
      <c r="H130" s="238"/>
      <c r="L130" s="30"/>
    </row>
    <row r="131" spans="2:65" s="1" customFormat="1" ht="12" customHeight="1">
      <c r="B131" s="30"/>
      <c r="C131" s="25" t="s">
        <v>197</v>
      </c>
      <c r="L131" s="30"/>
    </row>
    <row r="132" spans="2:65" s="1" customFormat="1" ht="16.5" customHeight="1">
      <c r="B132" s="30"/>
      <c r="E132" s="234" t="str">
        <f>E13</f>
        <v>10-3 - 2NP</v>
      </c>
      <c r="F132" s="238"/>
      <c r="G132" s="238"/>
      <c r="H132" s="238"/>
      <c r="L132" s="30"/>
    </row>
    <row r="133" spans="2:65" s="1" customFormat="1" ht="6.95" customHeight="1">
      <c r="B133" s="30"/>
      <c r="L133" s="30"/>
    </row>
    <row r="134" spans="2:65" s="1" customFormat="1" ht="12" customHeight="1">
      <c r="B134" s="30"/>
      <c r="C134" s="25" t="s">
        <v>20</v>
      </c>
      <c r="F134" s="23" t="str">
        <f>F16</f>
        <v>Hranice</v>
      </c>
      <c r="I134" s="25" t="s">
        <v>22</v>
      </c>
      <c r="J134" s="50" t="str">
        <f>IF(J16="","",J16)</f>
        <v>2. 3. 2024</v>
      </c>
      <c r="L134" s="30"/>
    </row>
    <row r="135" spans="2:65" s="1" customFormat="1" ht="6.95" customHeight="1">
      <c r="B135" s="30"/>
      <c r="L135" s="30"/>
    </row>
    <row r="136" spans="2:65" s="1" customFormat="1" ht="15.2" customHeight="1">
      <c r="B136" s="30"/>
      <c r="C136" s="25" t="s">
        <v>24</v>
      </c>
      <c r="F136" s="23" t="str">
        <f>E19</f>
        <v>Město Hranice u Aše</v>
      </c>
      <c r="I136" s="25" t="s">
        <v>30</v>
      </c>
      <c r="J136" s="28" t="str">
        <f>E25</f>
        <v>ing.Volný Martin</v>
      </c>
      <c r="L136" s="30"/>
    </row>
    <row r="137" spans="2:65" s="1" customFormat="1" ht="15.2" customHeight="1">
      <c r="B137" s="30"/>
      <c r="C137" s="25" t="s">
        <v>28</v>
      </c>
      <c r="F137" s="23" t="str">
        <f>IF(E22="","",E22)</f>
        <v>Vyplň údaj</v>
      </c>
      <c r="I137" s="25" t="s">
        <v>33</v>
      </c>
      <c r="J137" s="28" t="str">
        <f>E28</f>
        <v>Milan Hájek</v>
      </c>
      <c r="L137" s="30"/>
    </row>
    <row r="138" spans="2:65" s="1" customFormat="1" ht="10.35" customHeight="1">
      <c r="B138" s="30"/>
      <c r="L138" s="30"/>
    </row>
    <row r="139" spans="2:65" s="9" customFormat="1" ht="29.25" customHeight="1">
      <c r="B139" s="110"/>
      <c r="C139" s="111" t="s">
        <v>144</v>
      </c>
      <c r="D139" s="112" t="s">
        <v>61</v>
      </c>
      <c r="E139" s="112" t="s">
        <v>57</v>
      </c>
      <c r="F139" s="112" t="s">
        <v>58</v>
      </c>
      <c r="G139" s="112" t="s">
        <v>145</v>
      </c>
      <c r="H139" s="112" t="s">
        <v>146</v>
      </c>
      <c r="I139" s="112" t="s">
        <v>147</v>
      </c>
      <c r="J139" s="112" t="s">
        <v>139</v>
      </c>
      <c r="K139" s="113" t="s">
        <v>148</v>
      </c>
      <c r="L139" s="110"/>
      <c r="M139" s="57" t="s">
        <v>1</v>
      </c>
      <c r="N139" s="58" t="s">
        <v>40</v>
      </c>
      <c r="O139" s="58" t="s">
        <v>149</v>
      </c>
      <c r="P139" s="58" t="s">
        <v>150</v>
      </c>
      <c r="Q139" s="58" t="s">
        <v>151</v>
      </c>
      <c r="R139" s="58" t="s">
        <v>152</v>
      </c>
      <c r="S139" s="58" t="s">
        <v>153</v>
      </c>
      <c r="T139" s="59" t="s">
        <v>154</v>
      </c>
    </row>
    <row r="140" spans="2:65" s="1" customFormat="1" ht="22.9" customHeight="1">
      <c r="B140" s="30"/>
      <c r="C140" s="62" t="s">
        <v>155</v>
      </c>
      <c r="J140" s="114">
        <f>BK140</f>
        <v>0</v>
      </c>
      <c r="L140" s="30"/>
      <c r="M140" s="60"/>
      <c r="N140" s="51"/>
      <c r="O140" s="51"/>
      <c r="P140" s="115">
        <f>P141+P239+P331</f>
        <v>0</v>
      </c>
      <c r="Q140" s="51"/>
      <c r="R140" s="115">
        <f>R141+R239+R331</f>
        <v>67.36995143</v>
      </c>
      <c r="S140" s="51"/>
      <c r="T140" s="116">
        <f>T141+T239+T331</f>
        <v>104.02966919999999</v>
      </c>
      <c r="AT140" s="15" t="s">
        <v>75</v>
      </c>
      <c r="AU140" s="15" t="s">
        <v>141</v>
      </c>
      <c r="BK140" s="117">
        <f>BK141+BK239+BK331</f>
        <v>0</v>
      </c>
    </row>
    <row r="141" spans="2:65" s="10" customFormat="1" ht="25.9" customHeight="1">
      <c r="B141" s="118"/>
      <c r="D141" s="119" t="s">
        <v>75</v>
      </c>
      <c r="E141" s="120" t="s">
        <v>219</v>
      </c>
      <c r="F141" s="120" t="s">
        <v>220</v>
      </c>
      <c r="I141" s="121"/>
      <c r="J141" s="122">
        <f>BK141</f>
        <v>0</v>
      </c>
      <c r="L141" s="118"/>
      <c r="M141" s="123"/>
      <c r="P141" s="124">
        <f>P142+P157+P172+P192+P231+P237</f>
        <v>0</v>
      </c>
      <c r="R141" s="124">
        <f>R142+R157+R172+R192+R231+R237</f>
        <v>52.925654219999998</v>
      </c>
      <c r="T141" s="125">
        <f>T142+T157+T172+T192+T231+T237</f>
        <v>104.02966919999999</v>
      </c>
      <c r="AR141" s="119" t="s">
        <v>80</v>
      </c>
      <c r="AT141" s="126" t="s">
        <v>75</v>
      </c>
      <c r="AU141" s="126" t="s">
        <v>76</v>
      </c>
      <c r="AY141" s="119" t="s">
        <v>158</v>
      </c>
      <c r="BK141" s="127">
        <f>BK142+BK157+BK172+BK192+BK231+BK237</f>
        <v>0</v>
      </c>
    </row>
    <row r="142" spans="2:65" s="10" customFormat="1" ht="22.9" customHeight="1">
      <c r="B142" s="118"/>
      <c r="D142" s="119" t="s">
        <v>75</v>
      </c>
      <c r="E142" s="164" t="s">
        <v>95</v>
      </c>
      <c r="F142" s="164" t="s">
        <v>299</v>
      </c>
      <c r="I142" s="121"/>
      <c r="J142" s="165">
        <f>BK142</f>
        <v>0</v>
      </c>
      <c r="L142" s="118"/>
      <c r="M142" s="123"/>
      <c r="P142" s="124">
        <f>SUM(P143:P156)</f>
        <v>0</v>
      </c>
      <c r="R142" s="124">
        <f>SUM(R143:R156)</f>
        <v>9.1150729999999989</v>
      </c>
      <c r="T142" s="125">
        <f>SUM(T143:T156)</f>
        <v>0</v>
      </c>
      <c r="AR142" s="119" t="s">
        <v>80</v>
      </c>
      <c r="AT142" s="126" t="s">
        <v>75</v>
      </c>
      <c r="AU142" s="126" t="s">
        <v>80</v>
      </c>
      <c r="AY142" s="119" t="s">
        <v>158</v>
      </c>
      <c r="BK142" s="127">
        <f>SUM(BK143:BK156)</f>
        <v>0</v>
      </c>
    </row>
    <row r="143" spans="2:65" s="1" customFormat="1" ht="24.2" customHeight="1">
      <c r="B143" s="128"/>
      <c r="C143" s="129" t="s">
        <v>80</v>
      </c>
      <c r="D143" s="129" t="s">
        <v>159</v>
      </c>
      <c r="E143" s="130" t="s">
        <v>833</v>
      </c>
      <c r="F143" s="131" t="s">
        <v>834</v>
      </c>
      <c r="G143" s="132" t="s">
        <v>224</v>
      </c>
      <c r="H143" s="133">
        <v>3.6539999999999999</v>
      </c>
      <c r="I143" s="134"/>
      <c r="J143" s="135">
        <f>ROUND(I143*H143,2)</f>
        <v>0</v>
      </c>
      <c r="K143" s="131" t="s">
        <v>225</v>
      </c>
      <c r="L143" s="30"/>
      <c r="M143" s="136" t="s">
        <v>1</v>
      </c>
      <c r="N143" s="137" t="s">
        <v>41</v>
      </c>
      <c r="P143" s="138">
        <f>O143*H143</f>
        <v>0</v>
      </c>
      <c r="Q143" s="138">
        <v>1.8774999999999999</v>
      </c>
      <c r="R143" s="138">
        <f>Q143*H143</f>
        <v>6.860385</v>
      </c>
      <c r="S143" s="138">
        <v>0</v>
      </c>
      <c r="T143" s="139">
        <f>S143*H143</f>
        <v>0</v>
      </c>
      <c r="AR143" s="140" t="s">
        <v>163</v>
      </c>
      <c r="AT143" s="140" t="s">
        <v>159</v>
      </c>
      <c r="AU143" s="140" t="s">
        <v>84</v>
      </c>
      <c r="AY143" s="15" t="s">
        <v>158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80</v>
      </c>
      <c r="BK143" s="141">
        <f>ROUND(I143*H143,2)</f>
        <v>0</v>
      </c>
      <c r="BL143" s="15" t="s">
        <v>163</v>
      </c>
      <c r="BM143" s="140" t="s">
        <v>835</v>
      </c>
    </row>
    <row r="144" spans="2:65" s="11" customFormat="1">
      <c r="B144" s="142"/>
      <c r="D144" s="143" t="s">
        <v>165</v>
      </c>
      <c r="E144" s="144" t="s">
        <v>1</v>
      </c>
      <c r="F144" s="145" t="s">
        <v>1158</v>
      </c>
      <c r="H144" s="146">
        <v>1.512</v>
      </c>
      <c r="I144" s="147"/>
      <c r="L144" s="142"/>
      <c r="M144" s="148"/>
      <c r="T144" s="149"/>
      <c r="AT144" s="144" t="s">
        <v>165</v>
      </c>
      <c r="AU144" s="144" t="s">
        <v>84</v>
      </c>
      <c r="AV144" s="11" t="s">
        <v>84</v>
      </c>
      <c r="AW144" s="11" t="s">
        <v>32</v>
      </c>
      <c r="AX144" s="11" t="s">
        <v>76</v>
      </c>
      <c r="AY144" s="144" t="s">
        <v>158</v>
      </c>
    </row>
    <row r="145" spans="2:65" s="11" customFormat="1">
      <c r="B145" s="142"/>
      <c r="D145" s="143" t="s">
        <v>165</v>
      </c>
      <c r="E145" s="144" t="s">
        <v>1</v>
      </c>
      <c r="F145" s="145" t="s">
        <v>1159</v>
      </c>
      <c r="H145" s="146">
        <v>0.79200000000000004</v>
      </c>
      <c r="I145" s="147"/>
      <c r="L145" s="142"/>
      <c r="M145" s="148"/>
      <c r="T145" s="149"/>
      <c r="AT145" s="144" t="s">
        <v>165</v>
      </c>
      <c r="AU145" s="144" t="s">
        <v>84</v>
      </c>
      <c r="AV145" s="11" t="s">
        <v>84</v>
      </c>
      <c r="AW145" s="11" t="s">
        <v>32</v>
      </c>
      <c r="AX145" s="11" t="s">
        <v>76</v>
      </c>
      <c r="AY145" s="144" t="s">
        <v>158</v>
      </c>
    </row>
    <row r="146" spans="2:65" s="11" customFormat="1">
      <c r="B146" s="142"/>
      <c r="D146" s="143" t="s">
        <v>165</v>
      </c>
      <c r="E146" s="144" t="s">
        <v>1</v>
      </c>
      <c r="F146" s="145" t="s">
        <v>1160</v>
      </c>
      <c r="H146" s="146">
        <v>0.91800000000000004</v>
      </c>
      <c r="I146" s="147"/>
      <c r="L146" s="142"/>
      <c r="M146" s="148"/>
      <c r="T146" s="149"/>
      <c r="AT146" s="144" t="s">
        <v>165</v>
      </c>
      <c r="AU146" s="144" t="s">
        <v>84</v>
      </c>
      <c r="AV146" s="11" t="s">
        <v>84</v>
      </c>
      <c r="AW146" s="11" t="s">
        <v>32</v>
      </c>
      <c r="AX146" s="11" t="s">
        <v>76</v>
      </c>
      <c r="AY146" s="144" t="s">
        <v>158</v>
      </c>
    </row>
    <row r="147" spans="2:65" s="11" customFormat="1">
      <c r="B147" s="142"/>
      <c r="D147" s="143" t="s">
        <v>165</v>
      </c>
      <c r="E147" s="144" t="s">
        <v>1</v>
      </c>
      <c r="F147" s="145" t="s">
        <v>1161</v>
      </c>
      <c r="H147" s="146">
        <v>0.432</v>
      </c>
      <c r="I147" s="147"/>
      <c r="L147" s="142"/>
      <c r="M147" s="148"/>
      <c r="T147" s="149"/>
      <c r="AT147" s="144" t="s">
        <v>165</v>
      </c>
      <c r="AU147" s="144" t="s">
        <v>84</v>
      </c>
      <c r="AV147" s="11" t="s">
        <v>84</v>
      </c>
      <c r="AW147" s="11" t="s">
        <v>32</v>
      </c>
      <c r="AX147" s="11" t="s">
        <v>76</v>
      </c>
      <c r="AY147" s="144" t="s">
        <v>158</v>
      </c>
    </row>
    <row r="148" spans="2:65" s="1" customFormat="1" ht="24.2" customHeight="1">
      <c r="B148" s="128"/>
      <c r="C148" s="129" t="s">
        <v>84</v>
      </c>
      <c r="D148" s="129" t="s">
        <v>159</v>
      </c>
      <c r="E148" s="130" t="s">
        <v>332</v>
      </c>
      <c r="F148" s="131" t="s">
        <v>333</v>
      </c>
      <c r="G148" s="132" t="s">
        <v>248</v>
      </c>
      <c r="H148" s="133">
        <v>0.14000000000000001</v>
      </c>
      <c r="I148" s="134"/>
      <c r="J148" s="135">
        <f>ROUND(I148*H148,2)</f>
        <v>0</v>
      </c>
      <c r="K148" s="131" t="s">
        <v>225</v>
      </c>
      <c r="L148" s="30"/>
      <c r="M148" s="136" t="s">
        <v>1</v>
      </c>
      <c r="N148" s="137" t="s">
        <v>41</v>
      </c>
      <c r="P148" s="138">
        <f>O148*H148</f>
        <v>0</v>
      </c>
      <c r="Q148" s="138">
        <v>1.0900000000000001</v>
      </c>
      <c r="R148" s="138">
        <f>Q148*H148</f>
        <v>0.15260000000000001</v>
      </c>
      <c r="S148" s="138">
        <v>0</v>
      </c>
      <c r="T148" s="139">
        <f>S148*H148</f>
        <v>0</v>
      </c>
      <c r="AR148" s="140" t="s">
        <v>163</v>
      </c>
      <c r="AT148" s="140" t="s">
        <v>159</v>
      </c>
      <c r="AU148" s="140" t="s">
        <v>84</v>
      </c>
      <c r="AY148" s="15" t="s">
        <v>158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5" t="s">
        <v>80</v>
      </c>
      <c r="BK148" s="141">
        <f>ROUND(I148*H148,2)</f>
        <v>0</v>
      </c>
      <c r="BL148" s="15" t="s">
        <v>163</v>
      </c>
      <c r="BM148" s="140" t="s">
        <v>334</v>
      </c>
    </row>
    <row r="149" spans="2:65" s="11" customFormat="1">
      <c r="B149" s="142"/>
      <c r="D149" s="143" t="s">
        <v>165</v>
      </c>
      <c r="E149" s="144" t="s">
        <v>1</v>
      </c>
      <c r="F149" s="145" t="s">
        <v>1162</v>
      </c>
      <c r="H149" s="146">
        <v>0.14000000000000001</v>
      </c>
      <c r="I149" s="147"/>
      <c r="L149" s="142"/>
      <c r="M149" s="148"/>
      <c r="T149" s="149"/>
      <c r="AT149" s="144" t="s">
        <v>165</v>
      </c>
      <c r="AU149" s="144" t="s">
        <v>84</v>
      </c>
      <c r="AV149" s="11" t="s">
        <v>84</v>
      </c>
      <c r="AW149" s="11" t="s">
        <v>32</v>
      </c>
      <c r="AX149" s="11" t="s">
        <v>80</v>
      </c>
      <c r="AY149" s="144" t="s">
        <v>158</v>
      </c>
    </row>
    <row r="150" spans="2:65" s="1" customFormat="1" ht="24.2" customHeight="1">
      <c r="B150" s="128"/>
      <c r="C150" s="129" t="s">
        <v>95</v>
      </c>
      <c r="D150" s="129" t="s">
        <v>159</v>
      </c>
      <c r="E150" s="130" t="s">
        <v>840</v>
      </c>
      <c r="F150" s="131" t="s">
        <v>841</v>
      </c>
      <c r="G150" s="132" t="s">
        <v>248</v>
      </c>
      <c r="H150" s="133">
        <v>0.245</v>
      </c>
      <c r="I150" s="134"/>
      <c r="J150" s="135">
        <f>ROUND(I150*H150,2)</f>
        <v>0</v>
      </c>
      <c r="K150" s="131" t="s">
        <v>225</v>
      </c>
      <c r="L150" s="30"/>
      <c r="M150" s="136" t="s">
        <v>1</v>
      </c>
      <c r="N150" s="137" t="s">
        <v>41</v>
      </c>
      <c r="P150" s="138">
        <f>O150*H150</f>
        <v>0</v>
      </c>
      <c r="Q150" s="138">
        <v>1.0900000000000001</v>
      </c>
      <c r="R150" s="138">
        <f>Q150*H150</f>
        <v>0.26705000000000001</v>
      </c>
      <c r="S150" s="138">
        <v>0</v>
      </c>
      <c r="T150" s="139">
        <f>S150*H150</f>
        <v>0</v>
      </c>
      <c r="AR150" s="140" t="s">
        <v>163</v>
      </c>
      <c r="AT150" s="140" t="s">
        <v>159</v>
      </c>
      <c r="AU150" s="140" t="s">
        <v>84</v>
      </c>
      <c r="AY150" s="15" t="s">
        <v>158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5" t="s">
        <v>80</v>
      </c>
      <c r="BK150" s="141">
        <f>ROUND(I150*H150,2)</f>
        <v>0</v>
      </c>
      <c r="BL150" s="15" t="s">
        <v>163</v>
      </c>
      <c r="BM150" s="140" t="s">
        <v>842</v>
      </c>
    </row>
    <row r="151" spans="2:65" s="11" customFormat="1">
      <c r="B151" s="142"/>
      <c r="D151" s="143" t="s">
        <v>165</v>
      </c>
      <c r="E151" s="144" t="s">
        <v>1</v>
      </c>
      <c r="F151" s="145" t="s">
        <v>1163</v>
      </c>
      <c r="H151" s="146">
        <v>0.245</v>
      </c>
      <c r="I151" s="147"/>
      <c r="L151" s="142"/>
      <c r="M151" s="148"/>
      <c r="T151" s="149"/>
      <c r="AT151" s="144" t="s">
        <v>165</v>
      </c>
      <c r="AU151" s="144" t="s">
        <v>84</v>
      </c>
      <c r="AV151" s="11" t="s">
        <v>84</v>
      </c>
      <c r="AW151" s="11" t="s">
        <v>32</v>
      </c>
      <c r="AX151" s="11" t="s">
        <v>80</v>
      </c>
      <c r="AY151" s="144" t="s">
        <v>158</v>
      </c>
    </row>
    <row r="152" spans="2:65" s="1" customFormat="1" ht="24.2" customHeight="1">
      <c r="B152" s="128"/>
      <c r="C152" s="129" t="s">
        <v>163</v>
      </c>
      <c r="D152" s="129" t="s">
        <v>159</v>
      </c>
      <c r="E152" s="130" t="s">
        <v>365</v>
      </c>
      <c r="F152" s="131" t="s">
        <v>366</v>
      </c>
      <c r="G152" s="132" t="s">
        <v>256</v>
      </c>
      <c r="H152" s="133">
        <v>2.2000000000000002</v>
      </c>
      <c r="I152" s="134"/>
      <c r="J152" s="135">
        <f>ROUND(I152*H152,2)</f>
        <v>0</v>
      </c>
      <c r="K152" s="131" t="s">
        <v>225</v>
      </c>
      <c r="L152" s="30"/>
      <c r="M152" s="136" t="s">
        <v>1</v>
      </c>
      <c r="N152" s="137" t="s">
        <v>41</v>
      </c>
      <c r="P152" s="138">
        <f>O152*H152</f>
        <v>0</v>
      </c>
      <c r="Q152" s="138">
        <v>0.17818000000000001</v>
      </c>
      <c r="R152" s="138">
        <f>Q152*H152</f>
        <v>0.39199600000000007</v>
      </c>
      <c r="S152" s="138">
        <v>0</v>
      </c>
      <c r="T152" s="139">
        <f>S152*H152</f>
        <v>0</v>
      </c>
      <c r="AR152" s="140" t="s">
        <v>163</v>
      </c>
      <c r="AT152" s="140" t="s">
        <v>159</v>
      </c>
      <c r="AU152" s="140" t="s">
        <v>84</v>
      </c>
      <c r="AY152" s="15" t="s">
        <v>158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80</v>
      </c>
      <c r="BK152" s="141">
        <f>ROUND(I152*H152,2)</f>
        <v>0</v>
      </c>
      <c r="BL152" s="15" t="s">
        <v>163</v>
      </c>
      <c r="BM152" s="140" t="s">
        <v>367</v>
      </c>
    </row>
    <row r="153" spans="2:65" s="11" customFormat="1">
      <c r="B153" s="142"/>
      <c r="D153" s="143" t="s">
        <v>165</v>
      </c>
      <c r="E153" s="144" t="s">
        <v>1</v>
      </c>
      <c r="F153" s="145" t="s">
        <v>1164</v>
      </c>
      <c r="H153" s="146">
        <v>1.2</v>
      </c>
      <c r="I153" s="147"/>
      <c r="L153" s="142"/>
      <c r="M153" s="148"/>
      <c r="T153" s="149"/>
      <c r="AT153" s="144" t="s">
        <v>165</v>
      </c>
      <c r="AU153" s="144" t="s">
        <v>84</v>
      </c>
      <c r="AV153" s="11" t="s">
        <v>84</v>
      </c>
      <c r="AW153" s="11" t="s">
        <v>32</v>
      </c>
      <c r="AX153" s="11" t="s">
        <v>76</v>
      </c>
      <c r="AY153" s="144" t="s">
        <v>158</v>
      </c>
    </row>
    <row r="154" spans="2:65" s="11" customFormat="1">
      <c r="B154" s="142"/>
      <c r="D154" s="143" t="s">
        <v>165</v>
      </c>
      <c r="E154" s="144" t="s">
        <v>1</v>
      </c>
      <c r="F154" s="145" t="s">
        <v>1165</v>
      </c>
      <c r="H154" s="146">
        <v>1</v>
      </c>
      <c r="I154" s="147"/>
      <c r="L154" s="142"/>
      <c r="M154" s="148"/>
      <c r="T154" s="149"/>
      <c r="AT154" s="144" t="s">
        <v>165</v>
      </c>
      <c r="AU154" s="144" t="s">
        <v>84</v>
      </c>
      <c r="AV154" s="11" t="s">
        <v>84</v>
      </c>
      <c r="AW154" s="11" t="s">
        <v>32</v>
      </c>
      <c r="AX154" s="11" t="s">
        <v>76</v>
      </c>
      <c r="AY154" s="144" t="s">
        <v>158</v>
      </c>
    </row>
    <row r="155" spans="2:65" s="1" customFormat="1" ht="21.75" customHeight="1">
      <c r="B155" s="128"/>
      <c r="C155" s="129" t="s">
        <v>157</v>
      </c>
      <c r="D155" s="129" t="s">
        <v>159</v>
      </c>
      <c r="E155" s="130" t="s">
        <v>1166</v>
      </c>
      <c r="F155" s="131" t="s">
        <v>1167</v>
      </c>
      <c r="G155" s="132" t="s">
        <v>256</v>
      </c>
      <c r="H155" s="133">
        <v>5.4</v>
      </c>
      <c r="I155" s="134"/>
      <c r="J155" s="135">
        <f>ROUND(I155*H155,2)</f>
        <v>0</v>
      </c>
      <c r="K155" s="131" t="s">
        <v>225</v>
      </c>
      <c r="L155" s="30"/>
      <c r="M155" s="136" t="s">
        <v>1</v>
      </c>
      <c r="N155" s="137" t="s">
        <v>41</v>
      </c>
      <c r="P155" s="138">
        <f>O155*H155</f>
        <v>0</v>
      </c>
      <c r="Q155" s="138">
        <v>0.26723000000000002</v>
      </c>
      <c r="R155" s="138">
        <f>Q155*H155</f>
        <v>1.4430420000000002</v>
      </c>
      <c r="S155" s="138">
        <v>0</v>
      </c>
      <c r="T155" s="139">
        <f>S155*H155</f>
        <v>0</v>
      </c>
      <c r="AR155" s="140" t="s">
        <v>163</v>
      </c>
      <c r="AT155" s="140" t="s">
        <v>159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163</v>
      </c>
      <c r="BM155" s="140" t="s">
        <v>1168</v>
      </c>
    </row>
    <row r="156" spans="2:65" s="11" customFormat="1">
      <c r="B156" s="142"/>
      <c r="D156" s="143" t="s">
        <v>165</v>
      </c>
      <c r="E156" s="144" t="s">
        <v>1</v>
      </c>
      <c r="F156" s="145" t="s">
        <v>1169</v>
      </c>
      <c r="H156" s="146">
        <v>5.4</v>
      </c>
      <c r="I156" s="147"/>
      <c r="L156" s="142"/>
      <c r="M156" s="148"/>
      <c r="T156" s="149"/>
      <c r="AT156" s="144" t="s">
        <v>165</v>
      </c>
      <c r="AU156" s="144" t="s">
        <v>84</v>
      </c>
      <c r="AV156" s="11" t="s">
        <v>84</v>
      </c>
      <c r="AW156" s="11" t="s">
        <v>32</v>
      </c>
      <c r="AX156" s="11" t="s">
        <v>80</v>
      </c>
      <c r="AY156" s="144" t="s">
        <v>158</v>
      </c>
    </row>
    <row r="157" spans="2:65" s="10" customFormat="1" ht="22.9" customHeight="1">
      <c r="B157" s="118"/>
      <c r="D157" s="119" t="s">
        <v>75</v>
      </c>
      <c r="E157" s="164" t="s">
        <v>163</v>
      </c>
      <c r="F157" s="164" t="s">
        <v>370</v>
      </c>
      <c r="I157" s="121"/>
      <c r="J157" s="165">
        <f>BK157</f>
        <v>0</v>
      </c>
      <c r="L157" s="118"/>
      <c r="M157" s="123"/>
      <c r="P157" s="124">
        <f>SUM(P158:P171)</f>
        <v>0</v>
      </c>
      <c r="R157" s="124">
        <f>SUM(R158:R171)</f>
        <v>25.873106019999998</v>
      </c>
      <c r="T157" s="125">
        <f>SUM(T158:T171)</f>
        <v>0</v>
      </c>
      <c r="AR157" s="119" t="s">
        <v>80</v>
      </c>
      <c r="AT157" s="126" t="s">
        <v>75</v>
      </c>
      <c r="AU157" s="126" t="s">
        <v>80</v>
      </c>
      <c r="AY157" s="119" t="s">
        <v>158</v>
      </c>
      <c r="BK157" s="127">
        <f>SUM(BK158:BK171)</f>
        <v>0</v>
      </c>
    </row>
    <row r="158" spans="2:65" s="1" customFormat="1" ht="16.5" customHeight="1">
      <c r="B158" s="128"/>
      <c r="C158" s="129" t="s">
        <v>180</v>
      </c>
      <c r="D158" s="129" t="s">
        <v>159</v>
      </c>
      <c r="E158" s="130" t="s">
        <v>1170</v>
      </c>
      <c r="F158" s="131" t="s">
        <v>1171</v>
      </c>
      <c r="G158" s="132" t="s">
        <v>224</v>
      </c>
      <c r="H158" s="133">
        <v>8.25</v>
      </c>
      <c r="I158" s="134"/>
      <c r="J158" s="135">
        <f>ROUND(I158*H158,2)</f>
        <v>0</v>
      </c>
      <c r="K158" s="131" t="s">
        <v>225</v>
      </c>
      <c r="L158" s="30"/>
      <c r="M158" s="136" t="s">
        <v>1</v>
      </c>
      <c r="N158" s="137" t="s">
        <v>41</v>
      </c>
      <c r="P158" s="138">
        <f>O158*H158</f>
        <v>0</v>
      </c>
      <c r="Q158" s="138">
        <v>2.5020099999999998</v>
      </c>
      <c r="R158" s="138">
        <f>Q158*H158</f>
        <v>20.641582499999998</v>
      </c>
      <c r="S158" s="138">
        <v>0</v>
      </c>
      <c r="T158" s="139">
        <f>S158*H158</f>
        <v>0</v>
      </c>
      <c r="AR158" s="140" t="s">
        <v>163</v>
      </c>
      <c r="AT158" s="140" t="s">
        <v>159</v>
      </c>
      <c r="AU158" s="140" t="s">
        <v>84</v>
      </c>
      <c r="AY158" s="15" t="s">
        <v>158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80</v>
      </c>
      <c r="BK158" s="141">
        <f>ROUND(I158*H158,2)</f>
        <v>0</v>
      </c>
      <c r="BL158" s="15" t="s">
        <v>163</v>
      </c>
      <c r="BM158" s="140" t="s">
        <v>1172</v>
      </c>
    </row>
    <row r="159" spans="2:65" s="11" customFormat="1">
      <c r="B159" s="142"/>
      <c r="D159" s="143" t="s">
        <v>165</v>
      </c>
      <c r="E159" s="144" t="s">
        <v>1</v>
      </c>
      <c r="F159" s="145" t="s">
        <v>1173</v>
      </c>
      <c r="H159" s="146">
        <v>8.25</v>
      </c>
      <c r="I159" s="147"/>
      <c r="L159" s="142"/>
      <c r="M159" s="148"/>
      <c r="T159" s="149"/>
      <c r="AT159" s="144" t="s">
        <v>165</v>
      </c>
      <c r="AU159" s="144" t="s">
        <v>84</v>
      </c>
      <c r="AV159" s="11" t="s">
        <v>84</v>
      </c>
      <c r="AW159" s="11" t="s">
        <v>32</v>
      </c>
      <c r="AX159" s="11" t="s">
        <v>80</v>
      </c>
      <c r="AY159" s="144" t="s">
        <v>158</v>
      </c>
    </row>
    <row r="160" spans="2:65" s="1" customFormat="1" ht="24.2" customHeight="1">
      <c r="B160" s="128"/>
      <c r="C160" s="129" t="s">
        <v>184</v>
      </c>
      <c r="D160" s="129" t="s">
        <v>159</v>
      </c>
      <c r="E160" s="130" t="s">
        <v>1174</v>
      </c>
      <c r="F160" s="131" t="s">
        <v>1175</v>
      </c>
      <c r="G160" s="132" t="s">
        <v>256</v>
      </c>
      <c r="H160" s="133">
        <v>82.5</v>
      </c>
      <c r="I160" s="134"/>
      <c r="J160" s="135">
        <f>ROUND(I160*H160,2)</f>
        <v>0</v>
      </c>
      <c r="K160" s="131" t="s">
        <v>225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9.7300000000000008E-3</v>
      </c>
      <c r="R160" s="138">
        <f>Q160*H160</f>
        <v>0.80272500000000002</v>
      </c>
      <c r="S160" s="138">
        <v>0</v>
      </c>
      <c r="T160" s="139">
        <f>S160*H160</f>
        <v>0</v>
      </c>
      <c r="AR160" s="140" t="s">
        <v>163</v>
      </c>
      <c r="AT160" s="140" t="s">
        <v>159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163</v>
      </c>
      <c r="BM160" s="140" t="s">
        <v>1176</v>
      </c>
    </row>
    <row r="161" spans="2:65" s="11" customFormat="1">
      <c r="B161" s="142"/>
      <c r="D161" s="143" t="s">
        <v>165</v>
      </c>
      <c r="E161" s="144" t="s">
        <v>1</v>
      </c>
      <c r="F161" s="145" t="s">
        <v>1177</v>
      </c>
      <c r="H161" s="146">
        <v>82.5</v>
      </c>
      <c r="I161" s="147"/>
      <c r="L161" s="142"/>
      <c r="M161" s="148"/>
      <c r="T161" s="149"/>
      <c r="AT161" s="144" t="s">
        <v>165</v>
      </c>
      <c r="AU161" s="144" t="s">
        <v>84</v>
      </c>
      <c r="AV161" s="11" t="s">
        <v>84</v>
      </c>
      <c r="AW161" s="11" t="s">
        <v>32</v>
      </c>
      <c r="AX161" s="11" t="s">
        <v>80</v>
      </c>
      <c r="AY161" s="144" t="s">
        <v>158</v>
      </c>
    </row>
    <row r="162" spans="2:65" s="1" customFormat="1" ht="16.5" customHeight="1">
      <c r="B162" s="128"/>
      <c r="C162" s="129" t="s">
        <v>188</v>
      </c>
      <c r="D162" s="129" t="s">
        <v>159</v>
      </c>
      <c r="E162" s="130" t="s">
        <v>1178</v>
      </c>
      <c r="F162" s="131" t="s">
        <v>1179</v>
      </c>
      <c r="G162" s="132" t="s">
        <v>248</v>
      </c>
      <c r="H162" s="133">
        <v>0.44600000000000001</v>
      </c>
      <c r="I162" s="134"/>
      <c r="J162" s="135">
        <f>ROUND(I162*H162,2)</f>
        <v>0</v>
      </c>
      <c r="K162" s="131" t="s">
        <v>225</v>
      </c>
      <c r="L162" s="30"/>
      <c r="M162" s="136" t="s">
        <v>1</v>
      </c>
      <c r="N162" s="137" t="s">
        <v>41</v>
      </c>
      <c r="P162" s="138">
        <f>O162*H162</f>
        <v>0</v>
      </c>
      <c r="Q162" s="138">
        <v>1.06277</v>
      </c>
      <c r="R162" s="138">
        <f>Q162*H162</f>
        <v>0.47399542</v>
      </c>
      <c r="S162" s="138">
        <v>0</v>
      </c>
      <c r="T162" s="139">
        <f>S162*H162</f>
        <v>0</v>
      </c>
      <c r="AR162" s="140" t="s">
        <v>163</v>
      </c>
      <c r="AT162" s="140" t="s">
        <v>159</v>
      </c>
      <c r="AU162" s="140" t="s">
        <v>84</v>
      </c>
      <c r="AY162" s="15" t="s">
        <v>158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5" t="s">
        <v>80</v>
      </c>
      <c r="BK162" s="141">
        <f>ROUND(I162*H162,2)</f>
        <v>0</v>
      </c>
      <c r="BL162" s="15" t="s">
        <v>163</v>
      </c>
      <c r="BM162" s="140" t="s">
        <v>1180</v>
      </c>
    </row>
    <row r="163" spans="2:65" s="11" customFormat="1">
      <c r="B163" s="142"/>
      <c r="D163" s="143" t="s">
        <v>165</v>
      </c>
      <c r="E163" s="144" t="s">
        <v>1</v>
      </c>
      <c r="F163" s="145" t="s">
        <v>1181</v>
      </c>
      <c r="H163" s="146">
        <v>0.44600000000000001</v>
      </c>
      <c r="I163" s="147"/>
      <c r="L163" s="142"/>
      <c r="M163" s="148"/>
      <c r="T163" s="149"/>
      <c r="AT163" s="144" t="s">
        <v>165</v>
      </c>
      <c r="AU163" s="144" t="s">
        <v>84</v>
      </c>
      <c r="AV163" s="11" t="s">
        <v>84</v>
      </c>
      <c r="AW163" s="11" t="s">
        <v>32</v>
      </c>
      <c r="AX163" s="11" t="s">
        <v>80</v>
      </c>
      <c r="AY163" s="144" t="s">
        <v>158</v>
      </c>
    </row>
    <row r="164" spans="2:65" s="1" customFormat="1" ht="24.2" customHeight="1">
      <c r="B164" s="128"/>
      <c r="C164" s="129" t="s">
        <v>192</v>
      </c>
      <c r="D164" s="129" t="s">
        <v>159</v>
      </c>
      <c r="E164" s="130" t="s">
        <v>1182</v>
      </c>
      <c r="F164" s="131" t="s">
        <v>1183</v>
      </c>
      <c r="G164" s="132" t="s">
        <v>325</v>
      </c>
      <c r="H164" s="133">
        <v>19</v>
      </c>
      <c r="I164" s="134"/>
      <c r="J164" s="135">
        <f>ROUND(I164*H164,2)</f>
        <v>0</v>
      </c>
      <c r="K164" s="131" t="s">
        <v>225</v>
      </c>
      <c r="L164" s="30"/>
      <c r="M164" s="136" t="s">
        <v>1</v>
      </c>
      <c r="N164" s="137" t="s">
        <v>41</v>
      </c>
      <c r="P164" s="138">
        <f>O164*H164</f>
        <v>0</v>
      </c>
      <c r="Q164" s="138">
        <v>5.8999999999999997E-2</v>
      </c>
      <c r="R164" s="138">
        <f>Q164*H164</f>
        <v>1.121</v>
      </c>
      <c r="S164" s="138">
        <v>0</v>
      </c>
      <c r="T164" s="139">
        <f>S164*H164</f>
        <v>0</v>
      </c>
      <c r="AR164" s="140" t="s">
        <v>163</v>
      </c>
      <c r="AT164" s="140" t="s">
        <v>159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163</v>
      </c>
      <c r="BM164" s="140" t="s">
        <v>1184</v>
      </c>
    </row>
    <row r="165" spans="2:65" s="1" customFormat="1" ht="21.75" customHeight="1">
      <c r="B165" s="128"/>
      <c r="C165" s="129" t="s">
        <v>90</v>
      </c>
      <c r="D165" s="129" t="s">
        <v>159</v>
      </c>
      <c r="E165" s="130" t="s">
        <v>1185</v>
      </c>
      <c r="F165" s="131" t="s">
        <v>1186</v>
      </c>
      <c r="G165" s="132" t="s">
        <v>224</v>
      </c>
      <c r="H165" s="133">
        <v>1.0349999999999999</v>
      </c>
      <c r="I165" s="134"/>
      <c r="J165" s="135">
        <f>ROUND(I165*H165,2)</f>
        <v>0</v>
      </c>
      <c r="K165" s="131" t="s">
        <v>225</v>
      </c>
      <c r="L165" s="30"/>
      <c r="M165" s="136" t="s">
        <v>1</v>
      </c>
      <c r="N165" s="137" t="s">
        <v>41</v>
      </c>
      <c r="P165" s="138">
        <f>O165*H165</f>
        <v>0</v>
      </c>
      <c r="Q165" s="138">
        <v>2.5019499999999999</v>
      </c>
      <c r="R165" s="138">
        <f>Q165*H165</f>
        <v>2.5895182499999998</v>
      </c>
      <c r="S165" s="138">
        <v>0</v>
      </c>
      <c r="T165" s="139">
        <f>S165*H165</f>
        <v>0</v>
      </c>
      <c r="AR165" s="140" t="s">
        <v>163</v>
      </c>
      <c r="AT165" s="140" t="s">
        <v>159</v>
      </c>
      <c r="AU165" s="140" t="s">
        <v>84</v>
      </c>
      <c r="AY165" s="15" t="s">
        <v>158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80</v>
      </c>
      <c r="BK165" s="141">
        <f>ROUND(I165*H165,2)</f>
        <v>0</v>
      </c>
      <c r="BL165" s="15" t="s">
        <v>163</v>
      </c>
      <c r="BM165" s="140" t="s">
        <v>1187</v>
      </c>
    </row>
    <row r="166" spans="2:65" s="11" customFormat="1">
      <c r="B166" s="142"/>
      <c r="D166" s="143" t="s">
        <v>165</v>
      </c>
      <c r="E166" s="144" t="s">
        <v>1</v>
      </c>
      <c r="F166" s="145" t="s">
        <v>1188</v>
      </c>
      <c r="H166" s="146">
        <v>1.0349999999999999</v>
      </c>
      <c r="I166" s="147"/>
      <c r="L166" s="142"/>
      <c r="M166" s="148"/>
      <c r="T166" s="149"/>
      <c r="AT166" s="144" t="s">
        <v>165</v>
      </c>
      <c r="AU166" s="144" t="s">
        <v>84</v>
      </c>
      <c r="AV166" s="11" t="s">
        <v>84</v>
      </c>
      <c r="AW166" s="11" t="s">
        <v>32</v>
      </c>
      <c r="AX166" s="11" t="s">
        <v>80</v>
      </c>
      <c r="AY166" s="144" t="s">
        <v>158</v>
      </c>
    </row>
    <row r="167" spans="2:65" s="1" customFormat="1" ht="24.2" customHeight="1">
      <c r="B167" s="128"/>
      <c r="C167" s="129" t="s">
        <v>267</v>
      </c>
      <c r="D167" s="129" t="s">
        <v>159</v>
      </c>
      <c r="E167" s="130" t="s">
        <v>1189</v>
      </c>
      <c r="F167" s="131" t="s">
        <v>1190</v>
      </c>
      <c r="G167" s="132" t="s">
        <v>248</v>
      </c>
      <c r="H167" s="133">
        <v>0.155</v>
      </c>
      <c r="I167" s="134"/>
      <c r="J167" s="135">
        <f>ROUND(I167*H167,2)</f>
        <v>0</v>
      </c>
      <c r="K167" s="131" t="s">
        <v>225</v>
      </c>
      <c r="L167" s="30"/>
      <c r="M167" s="136" t="s">
        <v>1</v>
      </c>
      <c r="N167" s="137" t="s">
        <v>41</v>
      </c>
      <c r="P167" s="138">
        <f>O167*H167</f>
        <v>0</v>
      </c>
      <c r="Q167" s="138">
        <v>1.0492699999999999</v>
      </c>
      <c r="R167" s="138">
        <f>Q167*H167</f>
        <v>0.16263685</v>
      </c>
      <c r="S167" s="138">
        <v>0</v>
      </c>
      <c r="T167" s="139">
        <f>S167*H167</f>
        <v>0</v>
      </c>
      <c r="AR167" s="140" t="s">
        <v>163</v>
      </c>
      <c r="AT167" s="140" t="s">
        <v>159</v>
      </c>
      <c r="AU167" s="140" t="s">
        <v>84</v>
      </c>
      <c r="AY167" s="15" t="s">
        <v>158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80</v>
      </c>
      <c r="BK167" s="141">
        <f>ROUND(I167*H167,2)</f>
        <v>0</v>
      </c>
      <c r="BL167" s="15" t="s">
        <v>163</v>
      </c>
      <c r="BM167" s="140" t="s">
        <v>1191</v>
      </c>
    </row>
    <row r="168" spans="2:65" s="11" customFormat="1">
      <c r="B168" s="142"/>
      <c r="D168" s="143" t="s">
        <v>165</v>
      </c>
      <c r="E168" s="144" t="s">
        <v>1</v>
      </c>
      <c r="F168" s="145" t="s">
        <v>1192</v>
      </c>
      <c r="H168" s="146">
        <v>0.155</v>
      </c>
      <c r="I168" s="147"/>
      <c r="L168" s="142"/>
      <c r="M168" s="148"/>
      <c r="T168" s="149"/>
      <c r="AT168" s="144" t="s">
        <v>165</v>
      </c>
      <c r="AU168" s="144" t="s">
        <v>84</v>
      </c>
      <c r="AV168" s="11" t="s">
        <v>84</v>
      </c>
      <c r="AW168" s="11" t="s">
        <v>32</v>
      </c>
      <c r="AX168" s="11" t="s">
        <v>80</v>
      </c>
      <c r="AY168" s="144" t="s">
        <v>158</v>
      </c>
    </row>
    <row r="169" spans="2:65" s="1" customFormat="1" ht="24.2" customHeight="1">
      <c r="B169" s="128"/>
      <c r="C169" s="129" t="s">
        <v>8</v>
      </c>
      <c r="D169" s="129" t="s">
        <v>159</v>
      </c>
      <c r="E169" s="130" t="s">
        <v>1193</v>
      </c>
      <c r="F169" s="131" t="s">
        <v>1194</v>
      </c>
      <c r="G169" s="132" t="s">
        <v>256</v>
      </c>
      <c r="H169" s="133">
        <v>6.3</v>
      </c>
      <c r="I169" s="134"/>
      <c r="J169" s="135">
        <f>ROUND(I169*H169,2)</f>
        <v>0</v>
      </c>
      <c r="K169" s="131" t="s">
        <v>225</v>
      </c>
      <c r="L169" s="30"/>
      <c r="M169" s="136" t="s">
        <v>1</v>
      </c>
      <c r="N169" s="137" t="s">
        <v>41</v>
      </c>
      <c r="P169" s="138">
        <f>O169*H169</f>
        <v>0</v>
      </c>
      <c r="Q169" s="138">
        <v>1.2959999999999999E-2</v>
      </c>
      <c r="R169" s="138">
        <f>Q169*H169</f>
        <v>8.1647999999999998E-2</v>
      </c>
      <c r="S169" s="138">
        <v>0</v>
      </c>
      <c r="T169" s="139">
        <f>S169*H169</f>
        <v>0</v>
      </c>
      <c r="AR169" s="140" t="s">
        <v>163</v>
      </c>
      <c r="AT169" s="140" t="s">
        <v>159</v>
      </c>
      <c r="AU169" s="140" t="s">
        <v>84</v>
      </c>
      <c r="AY169" s="15" t="s">
        <v>158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5" t="s">
        <v>80</v>
      </c>
      <c r="BK169" s="141">
        <f>ROUND(I169*H169,2)</f>
        <v>0</v>
      </c>
      <c r="BL169" s="15" t="s">
        <v>163</v>
      </c>
      <c r="BM169" s="140" t="s">
        <v>1195</v>
      </c>
    </row>
    <row r="170" spans="2:65" s="11" customFormat="1">
      <c r="B170" s="142"/>
      <c r="D170" s="143" t="s">
        <v>165</v>
      </c>
      <c r="E170" s="144" t="s">
        <v>1</v>
      </c>
      <c r="F170" s="145" t="s">
        <v>1196</v>
      </c>
      <c r="H170" s="146">
        <v>6.3</v>
      </c>
      <c r="I170" s="147"/>
      <c r="L170" s="142"/>
      <c r="M170" s="148"/>
      <c r="T170" s="149"/>
      <c r="AT170" s="144" t="s">
        <v>165</v>
      </c>
      <c r="AU170" s="144" t="s">
        <v>84</v>
      </c>
      <c r="AV170" s="11" t="s">
        <v>84</v>
      </c>
      <c r="AW170" s="11" t="s">
        <v>32</v>
      </c>
      <c r="AX170" s="11" t="s">
        <v>80</v>
      </c>
      <c r="AY170" s="144" t="s">
        <v>158</v>
      </c>
    </row>
    <row r="171" spans="2:65" s="1" customFormat="1" ht="24.2" customHeight="1">
      <c r="B171" s="128"/>
      <c r="C171" s="129" t="s">
        <v>278</v>
      </c>
      <c r="D171" s="129" t="s">
        <v>159</v>
      </c>
      <c r="E171" s="130" t="s">
        <v>1197</v>
      </c>
      <c r="F171" s="131" t="s">
        <v>1198</v>
      </c>
      <c r="G171" s="132" t="s">
        <v>256</v>
      </c>
      <c r="H171" s="133">
        <v>6.3</v>
      </c>
      <c r="I171" s="134"/>
      <c r="J171" s="135">
        <f>ROUND(I171*H171,2)</f>
        <v>0</v>
      </c>
      <c r="K171" s="131" t="s">
        <v>225</v>
      </c>
      <c r="L171" s="30"/>
      <c r="M171" s="136" t="s">
        <v>1</v>
      </c>
      <c r="N171" s="137" t="s">
        <v>41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163</v>
      </c>
      <c r="AT171" s="140" t="s">
        <v>159</v>
      </c>
      <c r="AU171" s="140" t="s">
        <v>84</v>
      </c>
      <c r="AY171" s="15" t="s">
        <v>158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5" t="s">
        <v>80</v>
      </c>
      <c r="BK171" s="141">
        <f>ROUND(I171*H171,2)</f>
        <v>0</v>
      </c>
      <c r="BL171" s="15" t="s">
        <v>163</v>
      </c>
      <c r="BM171" s="140" t="s">
        <v>1199</v>
      </c>
    </row>
    <row r="172" spans="2:65" s="10" customFormat="1" ht="22.9" customHeight="1">
      <c r="B172" s="118"/>
      <c r="D172" s="119" t="s">
        <v>75</v>
      </c>
      <c r="E172" s="164" t="s">
        <v>180</v>
      </c>
      <c r="F172" s="164" t="s">
        <v>376</v>
      </c>
      <c r="I172" s="121"/>
      <c r="J172" s="165">
        <f>BK172</f>
        <v>0</v>
      </c>
      <c r="L172" s="118"/>
      <c r="M172" s="123"/>
      <c r="P172" s="124">
        <f>SUM(P173:P191)</f>
        <v>0</v>
      </c>
      <c r="R172" s="124">
        <f>SUM(R173:R191)</f>
        <v>17.917915000000001</v>
      </c>
      <c r="T172" s="125">
        <f>SUM(T173:T191)</f>
        <v>2.6820000000000001E-4</v>
      </c>
      <c r="AR172" s="119" t="s">
        <v>80</v>
      </c>
      <c r="AT172" s="126" t="s">
        <v>75</v>
      </c>
      <c r="AU172" s="126" t="s">
        <v>80</v>
      </c>
      <c r="AY172" s="119" t="s">
        <v>158</v>
      </c>
      <c r="BK172" s="127">
        <f>SUM(BK173:BK191)</f>
        <v>0</v>
      </c>
    </row>
    <row r="173" spans="2:65" s="1" customFormat="1" ht="33" customHeight="1">
      <c r="B173" s="128"/>
      <c r="C173" s="129" t="s">
        <v>284</v>
      </c>
      <c r="D173" s="129" t="s">
        <v>159</v>
      </c>
      <c r="E173" s="130" t="s">
        <v>877</v>
      </c>
      <c r="F173" s="131" t="s">
        <v>878</v>
      </c>
      <c r="G173" s="132" t="s">
        <v>256</v>
      </c>
      <c r="H173" s="133">
        <v>143.767</v>
      </c>
      <c r="I173" s="134"/>
      <c r="J173" s="135">
        <f>ROUND(I173*H173,2)</f>
        <v>0</v>
      </c>
      <c r="K173" s="131" t="s">
        <v>1</v>
      </c>
      <c r="L173" s="30"/>
      <c r="M173" s="136" t="s">
        <v>1</v>
      </c>
      <c r="N173" s="137" t="s">
        <v>41</v>
      </c>
      <c r="P173" s="138">
        <f>O173*H173</f>
        <v>0</v>
      </c>
      <c r="Q173" s="138">
        <v>3.3000000000000002E-2</v>
      </c>
      <c r="R173" s="138">
        <f>Q173*H173</f>
        <v>4.7443109999999997</v>
      </c>
      <c r="S173" s="138">
        <v>0</v>
      </c>
      <c r="T173" s="139">
        <f>S173*H173</f>
        <v>0</v>
      </c>
      <c r="AR173" s="140" t="s">
        <v>163</v>
      </c>
      <c r="AT173" s="140" t="s">
        <v>159</v>
      </c>
      <c r="AU173" s="140" t="s">
        <v>84</v>
      </c>
      <c r="AY173" s="15" t="s">
        <v>158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5" t="s">
        <v>80</v>
      </c>
      <c r="BK173" s="141">
        <f>ROUND(I173*H173,2)</f>
        <v>0</v>
      </c>
      <c r="BL173" s="15" t="s">
        <v>163</v>
      </c>
      <c r="BM173" s="140" t="s">
        <v>1200</v>
      </c>
    </row>
    <row r="174" spans="2:65" s="11" customFormat="1">
      <c r="B174" s="142"/>
      <c r="D174" s="143" t="s">
        <v>165</v>
      </c>
      <c r="E174" s="144" t="s">
        <v>1</v>
      </c>
      <c r="F174" s="145" t="s">
        <v>1201</v>
      </c>
      <c r="H174" s="146">
        <v>143.767</v>
      </c>
      <c r="I174" s="147"/>
      <c r="L174" s="142"/>
      <c r="M174" s="148"/>
      <c r="T174" s="149"/>
      <c r="AT174" s="144" t="s">
        <v>165</v>
      </c>
      <c r="AU174" s="144" t="s">
        <v>84</v>
      </c>
      <c r="AV174" s="11" t="s">
        <v>84</v>
      </c>
      <c r="AW174" s="11" t="s">
        <v>32</v>
      </c>
      <c r="AX174" s="11" t="s">
        <v>76</v>
      </c>
      <c r="AY174" s="144" t="s">
        <v>158</v>
      </c>
    </row>
    <row r="175" spans="2:65" s="1" customFormat="1" ht="24.2" customHeight="1">
      <c r="B175" s="128"/>
      <c r="C175" s="129" t="s">
        <v>290</v>
      </c>
      <c r="D175" s="129" t="s">
        <v>159</v>
      </c>
      <c r="E175" s="130" t="s">
        <v>412</v>
      </c>
      <c r="F175" s="131" t="s">
        <v>413</v>
      </c>
      <c r="G175" s="132" t="s">
        <v>256</v>
      </c>
      <c r="H175" s="133">
        <v>187.28</v>
      </c>
      <c r="I175" s="134"/>
      <c r="J175" s="135">
        <f>ROUND(I175*H175,2)</f>
        <v>0</v>
      </c>
      <c r="K175" s="131" t="s">
        <v>225</v>
      </c>
      <c r="L175" s="30"/>
      <c r="M175" s="136" t="s">
        <v>1</v>
      </c>
      <c r="N175" s="137" t="s">
        <v>41</v>
      </c>
      <c r="P175" s="138">
        <f>O175*H175</f>
        <v>0</v>
      </c>
      <c r="Q175" s="138">
        <v>1.7330000000000002E-2</v>
      </c>
      <c r="R175" s="138">
        <f>Q175*H175</f>
        <v>3.2455624000000003</v>
      </c>
      <c r="S175" s="138">
        <v>0</v>
      </c>
      <c r="T175" s="139">
        <f>S175*H175</f>
        <v>0</v>
      </c>
      <c r="AR175" s="140" t="s">
        <v>163</v>
      </c>
      <c r="AT175" s="140" t="s">
        <v>159</v>
      </c>
      <c r="AU175" s="140" t="s">
        <v>84</v>
      </c>
      <c r="AY175" s="15" t="s">
        <v>158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5" t="s">
        <v>80</v>
      </c>
      <c r="BK175" s="141">
        <f>ROUND(I175*H175,2)</f>
        <v>0</v>
      </c>
      <c r="BL175" s="15" t="s">
        <v>163</v>
      </c>
      <c r="BM175" s="140" t="s">
        <v>414</v>
      </c>
    </row>
    <row r="176" spans="2:65" s="11" customFormat="1" ht="22.5">
      <c r="B176" s="142"/>
      <c r="D176" s="143" t="s">
        <v>165</v>
      </c>
      <c r="E176" s="144" t="s">
        <v>1</v>
      </c>
      <c r="F176" s="145" t="s">
        <v>1202</v>
      </c>
      <c r="H176" s="146">
        <v>189.42</v>
      </c>
      <c r="I176" s="147"/>
      <c r="L176" s="142"/>
      <c r="M176" s="148"/>
      <c r="T176" s="149"/>
      <c r="AT176" s="144" t="s">
        <v>165</v>
      </c>
      <c r="AU176" s="144" t="s">
        <v>84</v>
      </c>
      <c r="AV176" s="11" t="s">
        <v>84</v>
      </c>
      <c r="AW176" s="11" t="s">
        <v>32</v>
      </c>
      <c r="AX176" s="11" t="s">
        <v>76</v>
      </c>
      <c r="AY176" s="144" t="s">
        <v>158</v>
      </c>
    </row>
    <row r="177" spans="2:65" s="11" customFormat="1">
      <c r="B177" s="142"/>
      <c r="D177" s="143" t="s">
        <v>165</v>
      </c>
      <c r="E177" s="144" t="s">
        <v>1</v>
      </c>
      <c r="F177" s="145" t="s">
        <v>1203</v>
      </c>
      <c r="H177" s="146">
        <v>-10.08</v>
      </c>
      <c r="I177" s="147"/>
      <c r="L177" s="142"/>
      <c r="M177" s="148"/>
      <c r="T177" s="149"/>
      <c r="AT177" s="144" t="s">
        <v>165</v>
      </c>
      <c r="AU177" s="144" t="s">
        <v>84</v>
      </c>
      <c r="AV177" s="11" t="s">
        <v>84</v>
      </c>
      <c r="AW177" s="11" t="s">
        <v>32</v>
      </c>
      <c r="AX177" s="11" t="s">
        <v>76</v>
      </c>
      <c r="AY177" s="144" t="s">
        <v>158</v>
      </c>
    </row>
    <row r="178" spans="2:65" s="11" customFormat="1">
      <c r="B178" s="142"/>
      <c r="D178" s="143" t="s">
        <v>165</v>
      </c>
      <c r="E178" s="144" t="s">
        <v>1</v>
      </c>
      <c r="F178" s="145" t="s">
        <v>1204</v>
      </c>
      <c r="H178" s="146">
        <v>-4.32</v>
      </c>
      <c r="I178" s="147"/>
      <c r="L178" s="142"/>
      <c r="M178" s="148"/>
      <c r="T178" s="149"/>
      <c r="AT178" s="144" t="s">
        <v>165</v>
      </c>
      <c r="AU178" s="144" t="s">
        <v>84</v>
      </c>
      <c r="AV178" s="11" t="s">
        <v>84</v>
      </c>
      <c r="AW178" s="11" t="s">
        <v>32</v>
      </c>
      <c r="AX178" s="11" t="s">
        <v>76</v>
      </c>
      <c r="AY178" s="144" t="s">
        <v>158</v>
      </c>
    </row>
    <row r="179" spans="2:65" s="11" customFormat="1">
      <c r="B179" s="142"/>
      <c r="D179" s="143" t="s">
        <v>165</v>
      </c>
      <c r="E179" s="144" t="s">
        <v>1</v>
      </c>
      <c r="F179" s="145" t="s">
        <v>1205</v>
      </c>
      <c r="H179" s="146">
        <v>-8.82</v>
      </c>
      <c r="I179" s="147"/>
      <c r="L179" s="142"/>
      <c r="M179" s="148"/>
      <c r="T179" s="149"/>
      <c r="AT179" s="144" t="s">
        <v>165</v>
      </c>
      <c r="AU179" s="144" t="s">
        <v>84</v>
      </c>
      <c r="AV179" s="11" t="s">
        <v>84</v>
      </c>
      <c r="AW179" s="11" t="s">
        <v>32</v>
      </c>
      <c r="AX179" s="11" t="s">
        <v>76</v>
      </c>
      <c r="AY179" s="144" t="s">
        <v>158</v>
      </c>
    </row>
    <row r="180" spans="2:65" s="11" customFormat="1">
      <c r="B180" s="142"/>
      <c r="D180" s="143" t="s">
        <v>165</v>
      </c>
      <c r="E180" s="144" t="s">
        <v>1</v>
      </c>
      <c r="F180" s="145" t="s">
        <v>1206</v>
      </c>
      <c r="H180" s="146">
        <v>-3.6</v>
      </c>
      <c r="I180" s="147"/>
      <c r="L180" s="142"/>
      <c r="M180" s="148"/>
      <c r="T180" s="149"/>
      <c r="AT180" s="144" t="s">
        <v>165</v>
      </c>
      <c r="AU180" s="144" t="s">
        <v>84</v>
      </c>
      <c r="AV180" s="11" t="s">
        <v>84</v>
      </c>
      <c r="AW180" s="11" t="s">
        <v>32</v>
      </c>
      <c r="AX180" s="11" t="s">
        <v>76</v>
      </c>
      <c r="AY180" s="144" t="s">
        <v>158</v>
      </c>
    </row>
    <row r="181" spans="2:65" s="11" customFormat="1">
      <c r="B181" s="142"/>
      <c r="D181" s="143" t="s">
        <v>165</v>
      </c>
      <c r="E181" s="144" t="s">
        <v>1</v>
      </c>
      <c r="F181" s="145" t="s">
        <v>1207</v>
      </c>
      <c r="H181" s="146">
        <v>24.68</v>
      </c>
      <c r="I181" s="147"/>
      <c r="L181" s="142"/>
      <c r="M181" s="148"/>
      <c r="T181" s="149"/>
      <c r="AT181" s="144" t="s">
        <v>165</v>
      </c>
      <c r="AU181" s="144" t="s">
        <v>84</v>
      </c>
      <c r="AV181" s="11" t="s">
        <v>84</v>
      </c>
      <c r="AW181" s="11" t="s">
        <v>32</v>
      </c>
      <c r="AX181" s="11" t="s">
        <v>76</v>
      </c>
      <c r="AY181" s="144" t="s">
        <v>158</v>
      </c>
    </row>
    <row r="182" spans="2:65" s="1" customFormat="1" ht="24.2" customHeight="1">
      <c r="B182" s="128"/>
      <c r="C182" s="129" t="s">
        <v>294</v>
      </c>
      <c r="D182" s="129" t="s">
        <v>159</v>
      </c>
      <c r="E182" s="130" t="s">
        <v>433</v>
      </c>
      <c r="F182" s="131" t="s">
        <v>434</v>
      </c>
      <c r="G182" s="132" t="s">
        <v>256</v>
      </c>
      <c r="H182" s="133">
        <v>4.12</v>
      </c>
      <c r="I182" s="134"/>
      <c r="J182" s="135">
        <f>ROUND(I182*H182,2)</f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>O182*H182</f>
        <v>0</v>
      </c>
      <c r="Q182" s="138">
        <v>3.6000000000000002E-4</v>
      </c>
      <c r="R182" s="138">
        <f>Q182*H182</f>
        <v>1.4832000000000001E-3</v>
      </c>
      <c r="S182" s="138">
        <v>0</v>
      </c>
      <c r="T182" s="139">
        <f>S182*H182</f>
        <v>0</v>
      </c>
      <c r="AR182" s="140" t="s">
        <v>163</v>
      </c>
      <c r="AT182" s="140" t="s">
        <v>159</v>
      </c>
      <c r="AU182" s="140" t="s">
        <v>84</v>
      </c>
      <c r="AY182" s="15" t="s">
        <v>158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80</v>
      </c>
      <c r="BK182" s="141">
        <f>ROUND(I182*H182,2)</f>
        <v>0</v>
      </c>
      <c r="BL182" s="15" t="s">
        <v>163</v>
      </c>
      <c r="BM182" s="140" t="s">
        <v>435</v>
      </c>
    </row>
    <row r="183" spans="2:65" s="11" customFormat="1">
      <c r="B183" s="142"/>
      <c r="D183" s="143" t="s">
        <v>165</v>
      </c>
      <c r="E183" s="144" t="s">
        <v>1</v>
      </c>
      <c r="F183" s="145" t="s">
        <v>1208</v>
      </c>
      <c r="H183" s="146">
        <v>2.3199999999999998</v>
      </c>
      <c r="I183" s="147"/>
      <c r="L183" s="142"/>
      <c r="M183" s="148"/>
      <c r="T183" s="149"/>
      <c r="AT183" s="144" t="s">
        <v>165</v>
      </c>
      <c r="AU183" s="144" t="s">
        <v>84</v>
      </c>
      <c r="AV183" s="11" t="s">
        <v>84</v>
      </c>
      <c r="AW183" s="11" t="s">
        <v>32</v>
      </c>
      <c r="AX183" s="11" t="s">
        <v>76</v>
      </c>
      <c r="AY183" s="144" t="s">
        <v>158</v>
      </c>
    </row>
    <row r="184" spans="2:65" s="11" customFormat="1">
      <c r="B184" s="142"/>
      <c r="D184" s="143" t="s">
        <v>165</v>
      </c>
      <c r="E184" s="144" t="s">
        <v>1</v>
      </c>
      <c r="F184" s="145" t="s">
        <v>1209</v>
      </c>
      <c r="H184" s="146">
        <v>1.8</v>
      </c>
      <c r="I184" s="147"/>
      <c r="L184" s="142"/>
      <c r="M184" s="148"/>
      <c r="T184" s="149"/>
      <c r="AT184" s="144" t="s">
        <v>165</v>
      </c>
      <c r="AU184" s="144" t="s">
        <v>84</v>
      </c>
      <c r="AV184" s="11" t="s">
        <v>84</v>
      </c>
      <c r="AW184" s="11" t="s">
        <v>32</v>
      </c>
      <c r="AX184" s="11" t="s">
        <v>76</v>
      </c>
      <c r="AY184" s="144" t="s">
        <v>158</v>
      </c>
    </row>
    <row r="185" spans="2:65" s="1" customFormat="1" ht="24.2" customHeight="1">
      <c r="B185" s="128"/>
      <c r="C185" s="129" t="s">
        <v>300</v>
      </c>
      <c r="D185" s="129" t="s">
        <v>159</v>
      </c>
      <c r="E185" s="130" t="s">
        <v>909</v>
      </c>
      <c r="F185" s="131" t="s">
        <v>910</v>
      </c>
      <c r="G185" s="132" t="s">
        <v>256</v>
      </c>
      <c r="H185" s="133">
        <v>26.82</v>
      </c>
      <c r="I185" s="134"/>
      <c r="J185" s="135">
        <f>ROUND(I185*H185,2)</f>
        <v>0</v>
      </c>
      <c r="K185" s="131" t="s">
        <v>225</v>
      </c>
      <c r="L185" s="30"/>
      <c r="M185" s="136" t="s">
        <v>1</v>
      </c>
      <c r="N185" s="137" t="s">
        <v>41</v>
      </c>
      <c r="P185" s="138">
        <f>O185*H185</f>
        <v>0</v>
      </c>
      <c r="Q185" s="138">
        <v>0</v>
      </c>
      <c r="R185" s="138">
        <f>Q185*H185</f>
        <v>0</v>
      </c>
      <c r="S185" s="138">
        <v>1.0000000000000001E-5</v>
      </c>
      <c r="T185" s="139">
        <f>S185*H185</f>
        <v>2.6820000000000001E-4</v>
      </c>
      <c r="AR185" s="140" t="s">
        <v>294</v>
      </c>
      <c r="AT185" s="140" t="s">
        <v>159</v>
      </c>
      <c r="AU185" s="140" t="s">
        <v>84</v>
      </c>
      <c r="AY185" s="15" t="s">
        <v>158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80</v>
      </c>
      <c r="BK185" s="141">
        <f>ROUND(I185*H185,2)</f>
        <v>0</v>
      </c>
      <c r="BL185" s="15" t="s">
        <v>294</v>
      </c>
      <c r="BM185" s="140" t="s">
        <v>911</v>
      </c>
    </row>
    <row r="186" spans="2:65" s="11" customFormat="1">
      <c r="B186" s="142"/>
      <c r="D186" s="143" t="s">
        <v>165</v>
      </c>
      <c r="E186" s="144" t="s">
        <v>1</v>
      </c>
      <c r="F186" s="145" t="s">
        <v>1210</v>
      </c>
      <c r="H186" s="146">
        <v>10.08</v>
      </c>
      <c r="I186" s="147"/>
      <c r="L186" s="142"/>
      <c r="M186" s="148"/>
      <c r="T186" s="149"/>
      <c r="AT186" s="144" t="s">
        <v>165</v>
      </c>
      <c r="AU186" s="144" t="s">
        <v>84</v>
      </c>
      <c r="AV186" s="11" t="s">
        <v>84</v>
      </c>
      <c r="AW186" s="11" t="s">
        <v>32</v>
      </c>
      <c r="AX186" s="11" t="s">
        <v>76</v>
      </c>
      <c r="AY186" s="144" t="s">
        <v>158</v>
      </c>
    </row>
    <row r="187" spans="2:65" s="11" customFormat="1">
      <c r="B187" s="142"/>
      <c r="D187" s="143" t="s">
        <v>165</v>
      </c>
      <c r="E187" s="144" t="s">
        <v>1</v>
      </c>
      <c r="F187" s="145" t="s">
        <v>1211</v>
      </c>
      <c r="H187" s="146">
        <v>4.32</v>
      </c>
      <c r="I187" s="147"/>
      <c r="L187" s="142"/>
      <c r="M187" s="148"/>
      <c r="T187" s="149"/>
      <c r="AT187" s="144" t="s">
        <v>165</v>
      </c>
      <c r="AU187" s="144" t="s">
        <v>84</v>
      </c>
      <c r="AV187" s="11" t="s">
        <v>84</v>
      </c>
      <c r="AW187" s="11" t="s">
        <v>32</v>
      </c>
      <c r="AX187" s="11" t="s">
        <v>76</v>
      </c>
      <c r="AY187" s="144" t="s">
        <v>158</v>
      </c>
    </row>
    <row r="188" spans="2:65" s="11" customFormat="1">
      <c r="B188" s="142"/>
      <c r="D188" s="143" t="s">
        <v>165</v>
      </c>
      <c r="E188" s="144" t="s">
        <v>1</v>
      </c>
      <c r="F188" s="145" t="s">
        <v>1212</v>
      </c>
      <c r="H188" s="146">
        <v>8.82</v>
      </c>
      <c r="I188" s="147"/>
      <c r="L188" s="142"/>
      <c r="M188" s="148"/>
      <c r="T188" s="149"/>
      <c r="AT188" s="144" t="s">
        <v>165</v>
      </c>
      <c r="AU188" s="144" t="s">
        <v>84</v>
      </c>
      <c r="AV188" s="11" t="s">
        <v>84</v>
      </c>
      <c r="AW188" s="11" t="s">
        <v>32</v>
      </c>
      <c r="AX188" s="11" t="s">
        <v>76</v>
      </c>
      <c r="AY188" s="144" t="s">
        <v>158</v>
      </c>
    </row>
    <row r="189" spans="2:65" s="11" customFormat="1">
      <c r="B189" s="142"/>
      <c r="D189" s="143" t="s">
        <v>165</v>
      </c>
      <c r="E189" s="144" t="s">
        <v>1</v>
      </c>
      <c r="F189" s="145" t="s">
        <v>1213</v>
      </c>
      <c r="H189" s="146">
        <v>3.6</v>
      </c>
      <c r="I189" s="147"/>
      <c r="L189" s="142"/>
      <c r="M189" s="148"/>
      <c r="T189" s="149"/>
      <c r="AT189" s="144" t="s">
        <v>165</v>
      </c>
      <c r="AU189" s="144" t="s">
        <v>84</v>
      </c>
      <c r="AV189" s="11" t="s">
        <v>84</v>
      </c>
      <c r="AW189" s="11" t="s">
        <v>32</v>
      </c>
      <c r="AX189" s="11" t="s">
        <v>76</v>
      </c>
      <c r="AY189" s="144" t="s">
        <v>158</v>
      </c>
    </row>
    <row r="190" spans="2:65" s="1" customFormat="1" ht="24.2" customHeight="1">
      <c r="B190" s="128"/>
      <c r="C190" s="129" t="s">
        <v>305</v>
      </c>
      <c r="D190" s="129" t="s">
        <v>159</v>
      </c>
      <c r="E190" s="130" t="s">
        <v>918</v>
      </c>
      <c r="F190" s="131" t="s">
        <v>919</v>
      </c>
      <c r="G190" s="132" t="s">
        <v>256</v>
      </c>
      <c r="H190" s="133">
        <v>110.59</v>
      </c>
      <c r="I190" s="134"/>
      <c r="J190" s="135">
        <f>ROUND(I190*H190,2)</f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>O190*H190</f>
        <v>0</v>
      </c>
      <c r="Q190" s="138">
        <v>8.9760000000000006E-2</v>
      </c>
      <c r="R190" s="138">
        <f>Q190*H190</f>
        <v>9.9265584000000011</v>
      </c>
      <c r="S190" s="138">
        <v>0</v>
      </c>
      <c r="T190" s="139">
        <f>S190*H190</f>
        <v>0</v>
      </c>
      <c r="AR190" s="140" t="s">
        <v>163</v>
      </c>
      <c r="AT190" s="140" t="s">
        <v>159</v>
      </c>
      <c r="AU190" s="140" t="s">
        <v>84</v>
      </c>
      <c r="AY190" s="15" t="s">
        <v>158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80</v>
      </c>
      <c r="BK190" s="141">
        <f>ROUND(I190*H190,2)</f>
        <v>0</v>
      </c>
      <c r="BL190" s="15" t="s">
        <v>163</v>
      </c>
      <c r="BM190" s="140" t="s">
        <v>920</v>
      </c>
    </row>
    <row r="191" spans="2:65" s="11" customFormat="1">
      <c r="B191" s="142"/>
      <c r="D191" s="143" t="s">
        <v>165</v>
      </c>
      <c r="E191" s="144" t="s">
        <v>1</v>
      </c>
      <c r="F191" s="145" t="s">
        <v>1214</v>
      </c>
      <c r="H191" s="146">
        <v>110.59</v>
      </c>
      <c r="I191" s="147"/>
      <c r="L191" s="142"/>
      <c r="M191" s="148"/>
      <c r="T191" s="149"/>
      <c r="AT191" s="144" t="s">
        <v>165</v>
      </c>
      <c r="AU191" s="144" t="s">
        <v>84</v>
      </c>
      <c r="AV191" s="11" t="s">
        <v>84</v>
      </c>
      <c r="AW191" s="11" t="s">
        <v>32</v>
      </c>
      <c r="AX191" s="11" t="s">
        <v>80</v>
      </c>
      <c r="AY191" s="144" t="s">
        <v>158</v>
      </c>
    </row>
    <row r="192" spans="2:65" s="10" customFormat="1" ht="22.9" customHeight="1">
      <c r="B192" s="118"/>
      <c r="D192" s="119" t="s">
        <v>75</v>
      </c>
      <c r="E192" s="164" t="s">
        <v>192</v>
      </c>
      <c r="F192" s="164" t="s">
        <v>441</v>
      </c>
      <c r="I192" s="121"/>
      <c r="J192" s="165">
        <f>BK192</f>
        <v>0</v>
      </c>
      <c r="L192" s="118"/>
      <c r="M192" s="123"/>
      <c r="P192" s="124">
        <f>SUM(P193:P230)</f>
        <v>0</v>
      </c>
      <c r="R192" s="124">
        <f>SUM(R193:R230)</f>
        <v>1.95602E-2</v>
      </c>
      <c r="T192" s="125">
        <f>SUM(T193:T230)</f>
        <v>104.02940099999999</v>
      </c>
      <c r="AR192" s="119" t="s">
        <v>80</v>
      </c>
      <c r="AT192" s="126" t="s">
        <v>75</v>
      </c>
      <c r="AU192" s="126" t="s">
        <v>80</v>
      </c>
      <c r="AY192" s="119" t="s">
        <v>158</v>
      </c>
      <c r="BK192" s="127">
        <f>SUM(BK193:BK230)</f>
        <v>0</v>
      </c>
    </row>
    <row r="193" spans="2:65" s="1" customFormat="1" ht="33" customHeight="1">
      <c r="B193" s="128"/>
      <c r="C193" s="129" t="s">
        <v>310</v>
      </c>
      <c r="D193" s="129" t="s">
        <v>159</v>
      </c>
      <c r="E193" s="130" t="s">
        <v>443</v>
      </c>
      <c r="F193" s="131" t="s">
        <v>444</v>
      </c>
      <c r="G193" s="132" t="s">
        <v>256</v>
      </c>
      <c r="H193" s="133">
        <v>115.06</v>
      </c>
      <c r="I193" s="134"/>
      <c r="J193" s="135">
        <f>ROUND(I193*H193,2)</f>
        <v>0</v>
      </c>
      <c r="K193" s="131" t="s">
        <v>225</v>
      </c>
      <c r="L193" s="30"/>
      <c r="M193" s="136" t="s">
        <v>1</v>
      </c>
      <c r="N193" s="137" t="s">
        <v>41</v>
      </c>
      <c r="P193" s="138">
        <f>O193*H193</f>
        <v>0</v>
      </c>
      <c r="Q193" s="138">
        <v>1.2999999999999999E-4</v>
      </c>
      <c r="R193" s="138">
        <f>Q193*H193</f>
        <v>1.4957799999999999E-2</v>
      </c>
      <c r="S193" s="138">
        <v>0</v>
      </c>
      <c r="T193" s="139">
        <f>S193*H193</f>
        <v>0</v>
      </c>
      <c r="AR193" s="140" t="s">
        <v>163</v>
      </c>
      <c r="AT193" s="140" t="s">
        <v>159</v>
      </c>
      <c r="AU193" s="140" t="s">
        <v>84</v>
      </c>
      <c r="AY193" s="15" t="s">
        <v>158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80</v>
      </c>
      <c r="BK193" s="141">
        <f>ROUND(I193*H193,2)</f>
        <v>0</v>
      </c>
      <c r="BL193" s="15" t="s">
        <v>163</v>
      </c>
      <c r="BM193" s="140" t="s">
        <v>445</v>
      </c>
    </row>
    <row r="194" spans="2:65" s="11" customFormat="1">
      <c r="B194" s="142"/>
      <c r="D194" s="143" t="s">
        <v>165</v>
      </c>
      <c r="E194" s="144" t="s">
        <v>1</v>
      </c>
      <c r="F194" s="145" t="s">
        <v>1215</v>
      </c>
      <c r="H194" s="146">
        <v>115.06</v>
      </c>
      <c r="I194" s="147"/>
      <c r="L194" s="142"/>
      <c r="M194" s="148"/>
      <c r="T194" s="149"/>
      <c r="AT194" s="144" t="s">
        <v>165</v>
      </c>
      <c r="AU194" s="144" t="s">
        <v>84</v>
      </c>
      <c r="AV194" s="11" t="s">
        <v>84</v>
      </c>
      <c r="AW194" s="11" t="s">
        <v>32</v>
      </c>
      <c r="AX194" s="11" t="s">
        <v>80</v>
      </c>
      <c r="AY194" s="144" t="s">
        <v>158</v>
      </c>
    </row>
    <row r="195" spans="2:65" s="1" customFormat="1" ht="24.2" customHeight="1">
      <c r="B195" s="128"/>
      <c r="C195" s="129" t="s">
        <v>109</v>
      </c>
      <c r="D195" s="129" t="s">
        <v>159</v>
      </c>
      <c r="E195" s="130" t="s">
        <v>447</v>
      </c>
      <c r="F195" s="131" t="s">
        <v>448</v>
      </c>
      <c r="G195" s="132" t="s">
        <v>256</v>
      </c>
      <c r="H195" s="133">
        <v>115.06</v>
      </c>
      <c r="I195" s="134"/>
      <c r="J195" s="135">
        <f>ROUND(I195*H195,2)</f>
        <v>0</v>
      </c>
      <c r="K195" s="131" t="s">
        <v>225</v>
      </c>
      <c r="L195" s="30"/>
      <c r="M195" s="136" t="s">
        <v>1</v>
      </c>
      <c r="N195" s="137" t="s">
        <v>41</v>
      </c>
      <c r="P195" s="138">
        <f>O195*H195</f>
        <v>0</v>
      </c>
      <c r="Q195" s="138">
        <v>4.0000000000000003E-5</v>
      </c>
      <c r="R195" s="138">
        <f>Q195*H195</f>
        <v>4.6024000000000004E-3</v>
      </c>
      <c r="S195" s="138">
        <v>0</v>
      </c>
      <c r="T195" s="139">
        <f>S195*H195</f>
        <v>0</v>
      </c>
      <c r="AR195" s="140" t="s">
        <v>163</v>
      </c>
      <c r="AT195" s="140" t="s">
        <v>159</v>
      </c>
      <c r="AU195" s="140" t="s">
        <v>84</v>
      </c>
      <c r="AY195" s="15" t="s">
        <v>158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5" t="s">
        <v>80</v>
      </c>
      <c r="BK195" s="141">
        <f>ROUND(I195*H195,2)</f>
        <v>0</v>
      </c>
      <c r="BL195" s="15" t="s">
        <v>163</v>
      </c>
      <c r="BM195" s="140" t="s">
        <v>449</v>
      </c>
    </row>
    <row r="196" spans="2:65" s="1" customFormat="1" ht="24.2" customHeight="1">
      <c r="B196" s="128"/>
      <c r="C196" s="129" t="s">
        <v>7</v>
      </c>
      <c r="D196" s="129" t="s">
        <v>159</v>
      </c>
      <c r="E196" s="130" t="s">
        <v>457</v>
      </c>
      <c r="F196" s="131" t="s">
        <v>458</v>
      </c>
      <c r="G196" s="132" t="s">
        <v>256</v>
      </c>
      <c r="H196" s="133">
        <v>163.86600000000001</v>
      </c>
      <c r="I196" s="134"/>
      <c r="J196" s="135">
        <f>ROUND(I196*H196,2)</f>
        <v>0</v>
      </c>
      <c r="K196" s="131" t="s">
        <v>225</v>
      </c>
      <c r="L196" s="30"/>
      <c r="M196" s="136" t="s">
        <v>1</v>
      </c>
      <c r="N196" s="137" t="s">
        <v>41</v>
      </c>
      <c r="P196" s="138">
        <f>O196*H196</f>
        <v>0</v>
      </c>
      <c r="Q196" s="138">
        <v>0</v>
      </c>
      <c r="R196" s="138">
        <f>Q196*H196</f>
        <v>0</v>
      </c>
      <c r="S196" s="138">
        <v>0.26100000000000001</v>
      </c>
      <c r="T196" s="139">
        <f>S196*H196</f>
        <v>42.769026000000004</v>
      </c>
      <c r="AR196" s="140" t="s">
        <v>163</v>
      </c>
      <c r="AT196" s="140" t="s">
        <v>159</v>
      </c>
      <c r="AU196" s="140" t="s">
        <v>84</v>
      </c>
      <c r="AY196" s="15" t="s">
        <v>158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80</v>
      </c>
      <c r="BK196" s="141">
        <f>ROUND(I196*H196,2)</f>
        <v>0</v>
      </c>
      <c r="BL196" s="15" t="s">
        <v>163</v>
      </c>
      <c r="BM196" s="140" t="s">
        <v>459</v>
      </c>
    </row>
    <row r="197" spans="2:65" s="11" customFormat="1" ht="22.5">
      <c r="B197" s="142"/>
      <c r="D197" s="143" t="s">
        <v>165</v>
      </c>
      <c r="E197" s="144" t="s">
        <v>1</v>
      </c>
      <c r="F197" s="145" t="s">
        <v>1216</v>
      </c>
      <c r="H197" s="146">
        <v>163.86600000000001</v>
      </c>
      <c r="I197" s="147"/>
      <c r="L197" s="142"/>
      <c r="M197" s="148"/>
      <c r="T197" s="149"/>
      <c r="AT197" s="144" t="s">
        <v>165</v>
      </c>
      <c r="AU197" s="144" t="s">
        <v>84</v>
      </c>
      <c r="AV197" s="11" t="s">
        <v>84</v>
      </c>
      <c r="AW197" s="11" t="s">
        <v>32</v>
      </c>
      <c r="AX197" s="11" t="s">
        <v>80</v>
      </c>
      <c r="AY197" s="144" t="s">
        <v>158</v>
      </c>
    </row>
    <row r="198" spans="2:65" s="1" customFormat="1" ht="24.2" customHeight="1">
      <c r="B198" s="128"/>
      <c r="C198" s="129" t="s">
        <v>322</v>
      </c>
      <c r="D198" s="129" t="s">
        <v>159</v>
      </c>
      <c r="E198" s="130" t="s">
        <v>462</v>
      </c>
      <c r="F198" s="131" t="s">
        <v>463</v>
      </c>
      <c r="G198" s="132" t="s">
        <v>224</v>
      </c>
      <c r="H198" s="133">
        <v>3.2559999999999998</v>
      </c>
      <c r="I198" s="134"/>
      <c r="J198" s="135">
        <f>ROUND(I198*H198,2)</f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>O198*H198</f>
        <v>0</v>
      </c>
      <c r="Q198" s="138">
        <v>0</v>
      </c>
      <c r="R198" s="138">
        <f>Q198*H198</f>
        <v>0</v>
      </c>
      <c r="S198" s="138">
        <v>1.8</v>
      </c>
      <c r="T198" s="139">
        <f>S198*H198</f>
        <v>5.8607999999999993</v>
      </c>
      <c r="AR198" s="140" t="s">
        <v>163</v>
      </c>
      <c r="AT198" s="140" t="s">
        <v>159</v>
      </c>
      <c r="AU198" s="140" t="s">
        <v>84</v>
      </c>
      <c r="AY198" s="15" t="s">
        <v>158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5" t="s">
        <v>80</v>
      </c>
      <c r="BK198" s="141">
        <f>ROUND(I198*H198,2)</f>
        <v>0</v>
      </c>
      <c r="BL198" s="15" t="s">
        <v>163</v>
      </c>
      <c r="BM198" s="140" t="s">
        <v>464</v>
      </c>
    </row>
    <row r="199" spans="2:65" s="11" customFormat="1">
      <c r="B199" s="142"/>
      <c r="D199" s="143" t="s">
        <v>165</v>
      </c>
      <c r="E199" s="144" t="s">
        <v>1</v>
      </c>
      <c r="F199" s="145" t="s">
        <v>1217</v>
      </c>
      <c r="H199" s="146">
        <v>1.163</v>
      </c>
      <c r="I199" s="147"/>
      <c r="L199" s="142"/>
      <c r="M199" s="148"/>
      <c r="T199" s="149"/>
      <c r="AT199" s="144" t="s">
        <v>165</v>
      </c>
      <c r="AU199" s="144" t="s">
        <v>84</v>
      </c>
      <c r="AV199" s="11" t="s">
        <v>84</v>
      </c>
      <c r="AW199" s="11" t="s">
        <v>32</v>
      </c>
      <c r="AX199" s="11" t="s">
        <v>76</v>
      </c>
      <c r="AY199" s="144" t="s">
        <v>158</v>
      </c>
    </row>
    <row r="200" spans="2:65" s="11" customFormat="1">
      <c r="B200" s="142"/>
      <c r="D200" s="143" t="s">
        <v>165</v>
      </c>
      <c r="E200" s="144" t="s">
        <v>1</v>
      </c>
      <c r="F200" s="145" t="s">
        <v>1218</v>
      </c>
      <c r="H200" s="146">
        <v>2.093</v>
      </c>
      <c r="I200" s="147"/>
      <c r="L200" s="142"/>
      <c r="M200" s="148"/>
      <c r="T200" s="149"/>
      <c r="AT200" s="144" t="s">
        <v>165</v>
      </c>
      <c r="AU200" s="144" t="s">
        <v>84</v>
      </c>
      <c r="AV200" s="11" t="s">
        <v>84</v>
      </c>
      <c r="AW200" s="11" t="s">
        <v>32</v>
      </c>
      <c r="AX200" s="11" t="s">
        <v>76</v>
      </c>
      <c r="AY200" s="144" t="s">
        <v>158</v>
      </c>
    </row>
    <row r="201" spans="2:65" s="1" customFormat="1" ht="16.5" customHeight="1">
      <c r="B201" s="128"/>
      <c r="C201" s="129" t="s">
        <v>327</v>
      </c>
      <c r="D201" s="129" t="s">
        <v>159</v>
      </c>
      <c r="E201" s="130" t="s">
        <v>1219</v>
      </c>
      <c r="F201" s="131" t="s">
        <v>1220</v>
      </c>
      <c r="G201" s="132" t="s">
        <v>224</v>
      </c>
      <c r="H201" s="133">
        <v>20.625</v>
      </c>
      <c r="I201" s="134"/>
      <c r="J201" s="135">
        <f>ROUND(I201*H201,2)</f>
        <v>0</v>
      </c>
      <c r="K201" s="131" t="s">
        <v>225</v>
      </c>
      <c r="L201" s="30"/>
      <c r="M201" s="136" t="s">
        <v>1</v>
      </c>
      <c r="N201" s="137" t="s">
        <v>41</v>
      </c>
      <c r="P201" s="138">
        <f>O201*H201</f>
        <v>0</v>
      </c>
      <c r="Q201" s="138">
        <v>0</v>
      </c>
      <c r="R201" s="138">
        <f>Q201*H201</f>
        <v>0</v>
      </c>
      <c r="S201" s="138">
        <v>1.7</v>
      </c>
      <c r="T201" s="139">
        <f>S201*H201</f>
        <v>35.0625</v>
      </c>
      <c r="AR201" s="140" t="s">
        <v>163</v>
      </c>
      <c r="AT201" s="140" t="s">
        <v>159</v>
      </c>
      <c r="AU201" s="140" t="s">
        <v>84</v>
      </c>
      <c r="AY201" s="15" t="s">
        <v>158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80</v>
      </c>
      <c r="BK201" s="141">
        <f>ROUND(I201*H201,2)</f>
        <v>0</v>
      </c>
      <c r="BL201" s="15" t="s">
        <v>163</v>
      </c>
      <c r="BM201" s="140" t="s">
        <v>1221</v>
      </c>
    </row>
    <row r="202" spans="2:65" s="11" customFormat="1">
      <c r="B202" s="142"/>
      <c r="D202" s="143" t="s">
        <v>165</v>
      </c>
      <c r="E202" s="144" t="s">
        <v>1</v>
      </c>
      <c r="F202" s="145" t="s">
        <v>1222</v>
      </c>
      <c r="H202" s="146">
        <v>20.625</v>
      </c>
      <c r="I202" s="147"/>
      <c r="L202" s="142"/>
      <c r="M202" s="148"/>
      <c r="T202" s="149"/>
      <c r="AT202" s="144" t="s">
        <v>165</v>
      </c>
      <c r="AU202" s="144" t="s">
        <v>84</v>
      </c>
      <c r="AV202" s="11" t="s">
        <v>84</v>
      </c>
      <c r="AW202" s="11" t="s">
        <v>32</v>
      </c>
      <c r="AX202" s="11" t="s">
        <v>80</v>
      </c>
      <c r="AY202" s="144" t="s">
        <v>158</v>
      </c>
    </row>
    <row r="203" spans="2:65" s="1" customFormat="1" ht="24.2" customHeight="1">
      <c r="B203" s="128"/>
      <c r="C203" s="129" t="s">
        <v>331</v>
      </c>
      <c r="D203" s="129" t="s">
        <v>159</v>
      </c>
      <c r="E203" s="130" t="s">
        <v>1223</v>
      </c>
      <c r="F203" s="131" t="s">
        <v>1224</v>
      </c>
      <c r="G203" s="132" t="s">
        <v>256</v>
      </c>
      <c r="H203" s="133">
        <v>1.294</v>
      </c>
      <c r="I203" s="134"/>
      <c r="J203" s="135">
        <f>ROUND(I203*H203,2)</f>
        <v>0</v>
      </c>
      <c r="K203" s="131" t="s">
        <v>225</v>
      </c>
      <c r="L203" s="30"/>
      <c r="M203" s="136" t="s">
        <v>1</v>
      </c>
      <c r="N203" s="137" t="s">
        <v>41</v>
      </c>
      <c r="P203" s="138">
        <f>O203*H203</f>
        <v>0</v>
      </c>
      <c r="Q203" s="138">
        <v>0</v>
      </c>
      <c r="R203" s="138">
        <f>Q203*H203</f>
        <v>0</v>
      </c>
      <c r="S203" s="138">
        <v>0.36</v>
      </c>
      <c r="T203" s="139">
        <f>S203*H203</f>
        <v>0.46583999999999998</v>
      </c>
      <c r="AR203" s="140" t="s">
        <v>163</v>
      </c>
      <c r="AT203" s="140" t="s">
        <v>159</v>
      </c>
      <c r="AU203" s="140" t="s">
        <v>84</v>
      </c>
      <c r="AY203" s="15" t="s">
        <v>158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80</v>
      </c>
      <c r="BK203" s="141">
        <f>ROUND(I203*H203,2)</f>
        <v>0</v>
      </c>
      <c r="BL203" s="15" t="s">
        <v>163</v>
      </c>
      <c r="BM203" s="140" t="s">
        <v>1225</v>
      </c>
    </row>
    <row r="204" spans="2:65" s="11" customFormat="1">
      <c r="B204" s="142"/>
      <c r="D204" s="143" t="s">
        <v>165</v>
      </c>
      <c r="E204" s="144" t="s">
        <v>1</v>
      </c>
      <c r="F204" s="145" t="s">
        <v>1226</v>
      </c>
      <c r="H204" s="146">
        <v>1.294</v>
      </c>
      <c r="I204" s="147"/>
      <c r="L204" s="142"/>
      <c r="M204" s="148"/>
      <c r="T204" s="149"/>
      <c r="AT204" s="144" t="s">
        <v>165</v>
      </c>
      <c r="AU204" s="144" t="s">
        <v>84</v>
      </c>
      <c r="AV204" s="11" t="s">
        <v>84</v>
      </c>
      <c r="AW204" s="11" t="s">
        <v>32</v>
      </c>
      <c r="AX204" s="11" t="s">
        <v>80</v>
      </c>
      <c r="AY204" s="144" t="s">
        <v>158</v>
      </c>
    </row>
    <row r="205" spans="2:65" s="1" customFormat="1" ht="21.75" customHeight="1">
      <c r="B205" s="128"/>
      <c r="C205" s="129" t="s">
        <v>336</v>
      </c>
      <c r="D205" s="129" t="s">
        <v>159</v>
      </c>
      <c r="E205" s="130" t="s">
        <v>927</v>
      </c>
      <c r="F205" s="131" t="s">
        <v>928</v>
      </c>
      <c r="G205" s="132" t="s">
        <v>256</v>
      </c>
      <c r="H205" s="133">
        <v>62.115000000000002</v>
      </c>
      <c r="I205" s="134"/>
      <c r="J205" s="135">
        <f>ROUND(I205*H205,2)</f>
        <v>0</v>
      </c>
      <c r="K205" s="131" t="s">
        <v>225</v>
      </c>
      <c r="L205" s="30"/>
      <c r="M205" s="136" t="s">
        <v>1</v>
      </c>
      <c r="N205" s="137" t="s">
        <v>41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163</v>
      </c>
      <c r="AT205" s="140" t="s">
        <v>159</v>
      </c>
      <c r="AU205" s="140" t="s">
        <v>84</v>
      </c>
      <c r="AY205" s="15" t="s">
        <v>158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80</v>
      </c>
      <c r="BK205" s="141">
        <f>ROUND(I205*H205,2)</f>
        <v>0</v>
      </c>
      <c r="BL205" s="15" t="s">
        <v>163</v>
      </c>
      <c r="BM205" s="140" t="s">
        <v>929</v>
      </c>
    </row>
    <row r="206" spans="2:65" s="1" customFormat="1" ht="24.2" customHeight="1">
      <c r="B206" s="128"/>
      <c r="C206" s="129" t="s">
        <v>342</v>
      </c>
      <c r="D206" s="129" t="s">
        <v>159</v>
      </c>
      <c r="E206" s="130" t="s">
        <v>930</v>
      </c>
      <c r="F206" s="131" t="s">
        <v>931</v>
      </c>
      <c r="G206" s="132" t="s">
        <v>256</v>
      </c>
      <c r="H206" s="133">
        <v>62.115000000000002</v>
      </c>
      <c r="I206" s="134"/>
      <c r="J206" s="135">
        <f>ROUND(I206*H206,2)</f>
        <v>0</v>
      </c>
      <c r="K206" s="131" t="s">
        <v>225</v>
      </c>
      <c r="L206" s="30"/>
      <c r="M206" s="136" t="s">
        <v>1</v>
      </c>
      <c r="N206" s="137" t="s">
        <v>41</v>
      </c>
      <c r="P206" s="138">
        <f>O206*H206</f>
        <v>0</v>
      </c>
      <c r="Q206" s="138">
        <v>0</v>
      </c>
      <c r="R206" s="138">
        <f>Q206*H206</f>
        <v>0</v>
      </c>
      <c r="S206" s="138">
        <v>3.5000000000000003E-2</v>
      </c>
      <c r="T206" s="139">
        <f>S206*H206</f>
        <v>2.1740250000000003</v>
      </c>
      <c r="AR206" s="140" t="s">
        <v>163</v>
      </c>
      <c r="AT206" s="140" t="s">
        <v>159</v>
      </c>
      <c r="AU206" s="140" t="s">
        <v>84</v>
      </c>
      <c r="AY206" s="15" t="s">
        <v>158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5" t="s">
        <v>80</v>
      </c>
      <c r="BK206" s="141">
        <f>ROUND(I206*H206,2)</f>
        <v>0</v>
      </c>
      <c r="BL206" s="15" t="s">
        <v>163</v>
      </c>
      <c r="BM206" s="140" t="s">
        <v>932</v>
      </c>
    </row>
    <row r="207" spans="2:65" s="11" customFormat="1">
      <c r="B207" s="142"/>
      <c r="D207" s="143" t="s">
        <v>165</v>
      </c>
      <c r="E207" s="144" t="s">
        <v>1</v>
      </c>
      <c r="F207" s="145" t="s">
        <v>1227</v>
      </c>
      <c r="H207" s="146">
        <v>58.8</v>
      </c>
      <c r="I207" s="147"/>
      <c r="L207" s="142"/>
      <c r="M207" s="148"/>
      <c r="T207" s="149"/>
      <c r="AT207" s="144" t="s">
        <v>165</v>
      </c>
      <c r="AU207" s="144" t="s">
        <v>84</v>
      </c>
      <c r="AV207" s="11" t="s">
        <v>84</v>
      </c>
      <c r="AW207" s="11" t="s">
        <v>32</v>
      </c>
      <c r="AX207" s="11" t="s">
        <v>76</v>
      </c>
      <c r="AY207" s="144" t="s">
        <v>158</v>
      </c>
    </row>
    <row r="208" spans="2:65" s="11" customFormat="1">
      <c r="B208" s="142"/>
      <c r="D208" s="143" t="s">
        <v>165</v>
      </c>
      <c r="E208" s="144" t="s">
        <v>1</v>
      </c>
      <c r="F208" s="145" t="s">
        <v>1228</v>
      </c>
      <c r="H208" s="146">
        <v>3.3149999999999999</v>
      </c>
      <c r="I208" s="147"/>
      <c r="L208" s="142"/>
      <c r="M208" s="148"/>
      <c r="T208" s="149"/>
      <c r="AT208" s="144" t="s">
        <v>165</v>
      </c>
      <c r="AU208" s="144" t="s">
        <v>84</v>
      </c>
      <c r="AV208" s="11" t="s">
        <v>84</v>
      </c>
      <c r="AW208" s="11" t="s">
        <v>32</v>
      </c>
      <c r="AX208" s="11" t="s">
        <v>76</v>
      </c>
      <c r="AY208" s="144" t="s">
        <v>158</v>
      </c>
    </row>
    <row r="209" spans="2:65" s="1" customFormat="1" ht="24.2" customHeight="1">
      <c r="B209" s="128"/>
      <c r="C209" s="129" t="s">
        <v>349</v>
      </c>
      <c r="D209" s="129" t="s">
        <v>159</v>
      </c>
      <c r="E209" s="130" t="s">
        <v>473</v>
      </c>
      <c r="F209" s="131" t="s">
        <v>474</v>
      </c>
      <c r="G209" s="132" t="s">
        <v>256</v>
      </c>
      <c r="H209" s="133">
        <v>6.2</v>
      </c>
      <c r="I209" s="134"/>
      <c r="J209" s="135">
        <f>ROUND(I209*H209,2)</f>
        <v>0</v>
      </c>
      <c r="K209" s="131" t="s">
        <v>225</v>
      </c>
      <c r="L209" s="30"/>
      <c r="M209" s="136" t="s">
        <v>1</v>
      </c>
      <c r="N209" s="137" t="s">
        <v>41</v>
      </c>
      <c r="P209" s="138">
        <f>O209*H209</f>
        <v>0</v>
      </c>
      <c r="Q209" s="138">
        <v>0</v>
      </c>
      <c r="R209" s="138">
        <f>Q209*H209</f>
        <v>0</v>
      </c>
      <c r="S209" s="138">
        <v>5.5E-2</v>
      </c>
      <c r="T209" s="139">
        <f>S209*H209</f>
        <v>0.34100000000000003</v>
      </c>
      <c r="AR209" s="140" t="s">
        <v>163</v>
      </c>
      <c r="AT209" s="140" t="s">
        <v>159</v>
      </c>
      <c r="AU209" s="140" t="s">
        <v>84</v>
      </c>
      <c r="AY209" s="15" t="s">
        <v>158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5" t="s">
        <v>80</v>
      </c>
      <c r="BK209" s="141">
        <f>ROUND(I209*H209,2)</f>
        <v>0</v>
      </c>
      <c r="BL209" s="15" t="s">
        <v>163</v>
      </c>
      <c r="BM209" s="140" t="s">
        <v>475</v>
      </c>
    </row>
    <row r="210" spans="2:65" s="11" customFormat="1">
      <c r="B210" s="142"/>
      <c r="D210" s="143" t="s">
        <v>165</v>
      </c>
      <c r="E210" s="144" t="s">
        <v>1</v>
      </c>
      <c r="F210" s="145" t="s">
        <v>1229</v>
      </c>
      <c r="H210" s="146">
        <v>6.2</v>
      </c>
      <c r="I210" s="147"/>
      <c r="L210" s="142"/>
      <c r="M210" s="148"/>
      <c r="T210" s="149"/>
      <c r="AT210" s="144" t="s">
        <v>165</v>
      </c>
      <c r="AU210" s="144" t="s">
        <v>84</v>
      </c>
      <c r="AV210" s="11" t="s">
        <v>84</v>
      </c>
      <c r="AW210" s="11" t="s">
        <v>32</v>
      </c>
      <c r="AX210" s="11" t="s">
        <v>80</v>
      </c>
      <c r="AY210" s="144" t="s">
        <v>158</v>
      </c>
    </row>
    <row r="211" spans="2:65" s="1" customFormat="1" ht="24.2" customHeight="1">
      <c r="B211" s="128"/>
      <c r="C211" s="129" t="s">
        <v>355</v>
      </c>
      <c r="D211" s="129" t="s">
        <v>159</v>
      </c>
      <c r="E211" s="130" t="s">
        <v>938</v>
      </c>
      <c r="F211" s="131" t="s">
        <v>939</v>
      </c>
      <c r="G211" s="132" t="s">
        <v>256</v>
      </c>
      <c r="H211" s="133">
        <v>13.635</v>
      </c>
      <c r="I211" s="134"/>
      <c r="J211" s="135">
        <f>ROUND(I211*H211,2)</f>
        <v>0</v>
      </c>
      <c r="K211" s="131" t="s">
        <v>225</v>
      </c>
      <c r="L211" s="30"/>
      <c r="M211" s="136" t="s">
        <v>1</v>
      </c>
      <c r="N211" s="137" t="s">
        <v>41</v>
      </c>
      <c r="P211" s="138">
        <f>O211*H211</f>
        <v>0</v>
      </c>
      <c r="Q211" s="138">
        <v>0</v>
      </c>
      <c r="R211" s="138">
        <f>Q211*H211</f>
        <v>0</v>
      </c>
      <c r="S211" s="138">
        <v>3.7999999999999999E-2</v>
      </c>
      <c r="T211" s="139">
        <f>S211*H211</f>
        <v>0.51812999999999998</v>
      </c>
      <c r="AR211" s="140" t="s">
        <v>163</v>
      </c>
      <c r="AT211" s="140" t="s">
        <v>159</v>
      </c>
      <c r="AU211" s="140" t="s">
        <v>84</v>
      </c>
      <c r="AY211" s="15" t="s">
        <v>158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5" t="s">
        <v>80</v>
      </c>
      <c r="BK211" s="141">
        <f>ROUND(I211*H211,2)</f>
        <v>0</v>
      </c>
      <c r="BL211" s="15" t="s">
        <v>163</v>
      </c>
      <c r="BM211" s="140" t="s">
        <v>940</v>
      </c>
    </row>
    <row r="212" spans="2:65" s="11" customFormat="1">
      <c r="B212" s="142"/>
      <c r="D212" s="143" t="s">
        <v>165</v>
      </c>
      <c r="E212" s="144" t="s">
        <v>1</v>
      </c>
      <c r="F212" s="145" t="s">
        <v>1230</v>
      </c>
      <c r="H212" s="146">
        <v>3.78</v>
      </c>
      <c r="I212" s="147"/>
      <c r="L212" s="142"/>
      <c r="M212" s="148"/>
      <c r="T212" s="149"/>
      <c r="AT212" s="144" t="s">
        <v>165</v>
      </c>
      <c r="AU212" s="144" t="s">
        <v>84</v>
      </c>
      <c r="AV212" s="11" t="s">
        <v>84</v>
      </c>
      <c r="AW212" s="11" t="s">
        <v>32</v>
      </c>
      <c r="AX212" s="11" t="s">
        <v>76</v>
      </c>
      <c r="AY212" s="144" t="s">
        <v>158</v>
      </c>
    </row>
    <row r="213" spans="2:65" s="11" customFormat="1">
      <c r="B213" s="142"/>
      <c r="D213" s="143" t="s">
        <v>165</v>
      </c>
      <c r="E213" s="144" t="s">
        <v>1</v>
      </c>
      <c r="F213" s="145" t="s">
        <v>1231</v>
      </c>
      <c r="H213" s="146">
        <v>1.98</v>
      </c>
      <c r="I213" s="147"/>
      <c r="L213" s="142"/>
      <c r="M213" s="148"/>
      <c r="T213" s="149"/>
      <c r="AT213" s="144" t="s">
        <v>165</v>
      </c>
      <c r="AU213" s="144" t="s">
        <v>84</v>
      </c>
      <c r="AV213" s="11" t="s">
        <v>84</v>
      </c>
      <c r="AW213" s="11" t="s">
        <v>32</v>
      </c>
      <c r="AX213" s="11" t="s">
        <v>76</v>
      </c>
      <c r="AY213" s="144" t="s">
        <v>158</v>
      </c>
    </row>
    <row r="214" spans="2:65" s="11" customFormat="1">
      <c r="B214" s="142"/>
      <c r="D214" s="143" t="s">
        <v>165</v>
      </c>
      <c r="E214" s="144" t="s">
        <v>1</v>
      </c>
      <c r="F214" s="145" t="s">
        <v>1232</v>
      </c>
      <c r="H214" s="146">
        <v>2.2949999999999999</v>
      </c>
      <c r="I214" s="147"/>
      <c r="L214" s="142"/>
      <c r="M214" s="148"/>
      <c r="T214" s="149"/>
      <c r="AT214" s="144" t="s">
        <v>165</v>
      </c>
      <c r="AU214" s="144" t="s">
        <v>84</v>
      </c>
      <c r="AV214" s="11" t="s">
        <v>84</v>
      </c>
      <c r="AW214" s="11" t="s">
        <v>32</v>
      </c>
      <c r="AX214" s="11" t="s">
        <v>76</v>
      </c>
      <c r="AY214" s="144" t="s">
        <v>158</v>
      </c>
    </row>
    <row r="215" spans="2:65" s="11" customFormat="1">
      <c r="B215" s="142"/>
      <c r="D215" s="143" t="s">
        <v>165</v>
      </c>
      <c r="E215" s="144" t="s">
        <v>1</v>
      </c>
      <c r="F215" s="145" t="s">
        <v>1233</v>
      </c>
      <c r="H215" s="146">
        <v>1.8</v>
      </c>
      <c r="I215" s="147"/>
      <c r="L215" s="142"/>
      <c r="M215" s="148"/>
      <c r="T215" s="149"/>
      <c r="AT215" s="144" t="s">
        <v>165</v>
      </c>
      <c r="AU215" s="144" t="s">
        <v>84</v>
      </c>
      <c r="AV215" s="11" t="s">
        <v>84</v>
      </c>
      <c r="AW215" s="11" t="s">
        <v>32</v>
      </c>
      <c r="AX215" s="11" t="s">
        <v>76</v>
      </c>
      <c r="AY215" s="144" t="s">
        <v>158</v>
      </c>
    </row>
    <row r="216" spans="2:65" s="11" customFormat="1">
      <c r="B216" s="142"/>
      <c r="D216" s="143" t="s">
        <v>165</v>
      </c>
      <c r="E216" s="144" t="s">
        <v>1</v>
      </c>
      <c r="F216" s="145" t="s">
        <v>1234</v>
      </c>
      <c r="H216" s="146">
        <v>3.78</v>
      </c>
      <c r="I216" s="147"/>
      <c r="L216" s="142"/>
      <c r="M216" s="148"/>
      <c r="T216" s="149"/>
      <c r="AT216" s="144" t="s">
        <v>165</v>
      </c>
      <c r="AU216" s="144" t="s">
        <v>84</v>
      </c>
      <c r="AV216" s="11" t="s">
        <v>84</v>
      </c>
      <c r="AW216" s="11" t="s">
        <v>32</v>
      </c>
      <c r="AX216" s="11" t="s">
        <v>76</v>
      </c>
      <c r="AY216" s="144" t="s">
        <v>158</v>
      </c>
    </row>
    <row r="217" spans="2:65" s="1" customFormat="1" ht="24.2" customHeight="1">
      <c r="B217" s="128"/>
      <c r="C217" s="129" t="s">
        <v>360</v>
      </c>
      <c r="D217" s="129" t="s">
        <v>159</v>
      </c>
      <c r="E217" s="130" t="s">
        <v>942</v>
      </c>
      <c r="F217" s="131" t="s">
        <v>943</v>
      </c>
      <c r="G217" s="132" t="s">
        <v>256</v>
      </c>
      <c r="H217" s="133">
        <v>14.4</v>
      </c>
      <c r="I217" s="134"/>
      <c r="J217" s="135">
        <f>ROUND(I217*H217,2)</f>
        <v>0</v>
      </c>
      <c r="K217" s="131" t="s">
        <v>225</v>
      </c>
      <c r="L217" s="30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5.2999999999999999E-2</v>
      </c>
      <c r="T217" s="139">
        <f>S217*H217</f>
        <v>0.76319999999999999</v>
      </c>
      <c r="AR217" s="140" t="s">
        <v>163</v>
      </c>
      <c r="AT217" s="140" t="s">
        <v>159</v>
      </c>
      <c r="AU217" s="140" t="s">
        <v>84</v>
      </c>
      <c r="AY217" s="15" t="s">
        <v>158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80</v>
      </c>
      <c r="BK217" s="141">
        <f>ROUND(I217*H217,2)</f>
        <v>0</v>
      </c>
      <c r="BL217" s="15" t="s">
        <v>163</v>
      </c>
      <c r="BM217" s="140" t="s">
        <v>944</v>
      </c>
    </row>
    <row r="218" spans="2:65" s="11" customFormat="1">
      <c r="B218" s="142"/>
      <c r="D218" s="143" t="s">
        <v>165</v>
      </c>
      <c r="E218" s="144" t="s">
        <v>1</v>
      </c>
      <c r="F218" s="145" t="s">
        <v>1210</v>
      </c>
      <c r="H218" s="146">
        <v>10.08</v>
      </c>
      <c r="I218" s="147"/>
      <c r="L218" s="142"/>
      <c r="M218" s="148"/>
      <c r="T218" s="149"/>
      <c r="AT218" s="144" t="s">
        <v>165</v>
      </c>
      <c r="AU218" s="144" t="s">
        <v>84</v>
      </c>
      <c r="AV218" s="11" t="s">
        <v>84</v>
      </c>
      <c r="AW218" s="11" t="s">
        <v>32</v>
      </c>
      <c r="AX218" s="11" t="s">
        <v>76</v>
      </c>
      <c r="AY218" s="144" t="s">
        <v>158</v>
      </c>
    </row>
    <row r="219" spans="2:65" s="11" customFormat="1">
      <c r="B219" s="142"/>
      <c r="D219" s="143" t="s">
        <v>165</v>
      </c>
      <c r="E219" s="144" t="s">
        <v>1</v>
      </c>
      <c r="F219" s="145" t="s">
        <v>1211</v>
      </c>
      <c r="H219" s="146">
        <v>4.32</v>
      </c>
      <c r="I219" s="147"/>
      <c r="L219" s="142"/>
      <c r="M219" s="148"/>
      <c r="T219" s="149"/>
      <c r="AT219" s="144" t="s">
        <v>165</v>
      </c>
      <c r="AU219" s="144" t="s">
        <v>84</v>
      </c>
      <c r="AV219" s="11" t="s">
        <v>84</v>
      </c>
      <c r="AW219" s="11" t="s">
        <v>32</v>
      </c>
      <c r="AX219" s="11" t="s">
        <v>76</v>
      </c>
      <c r="AY219" s="144" t="s">
        <v>158</v>
      </c>
    </row>
    <row r="220" spans="2:65" s="1" customFormat="1" ht="24.2" customHeight="1">
      <c r="B220" s="128"/>
      <c r="C220" s="129" t="s">
        <v>112</v>
      </c>
      <c r="D220" s="129" t="s">
        <v>159</v>
      </c>
      <c r="E220" s="130" t="s">
        <v>487</v>
      </c>
      <c r="F220" s="131" t="s">
        <v>488</v>
      </c>
      <c r="G220" s="132" t="s">
        <v>224</v>
      </c>
      <c r="H220" s="133">
        <v>2.835</v>
      </c>
      <c r="I220" s="134"/>
      <c r="J220" s="135">
        <f>ROUND(I220*H220,2)</f>
        <v>0</v>
      </c>
      <c r="K220" s="131" t="s">
        <v>225</v>
      </c>
      <c r="L220" s="30"/>
      <c r="M220" s="136" t="s">
        <v>1</v>
      </c>
      <c r="N220" s="137" t="s">
        <v>41</v>
      </c>
      <c r="P220" s="138">
        <f>O220*H220</f>
        <v>0</v>
      </c>
      <c r="Q220" s="138">
        <v>0</v>
      </c>
      <c r="R220" s="138">
        <f>Q220*H220</f>
        <v>0</v>
      </c>
      <c r="S220" s="138">
        <v>1.8</v>
      </c>
      <c r="T220" s="139">
        <f>S220*H220</f>
        <v>5.1029999999999998</v>
      </c>
      <c r="AR220" s="140" t="s">
        <v>163</v>
      </c>
      <c r="AT220" s="140" t="s">
        <v>159</v>
      </c>
      <c r="AU220" s="140" t="s">
        <v>84</v>
      </c>
      <c r="AY220" s="15" t="s">
        <v>158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5" t="s">
        <v>80</v>
      </c>
      <c r="BK220" s="141">
        <f>ROUND(I220*H220,2)</f>
        <v>0</v>
      </c>
      <c r="BL220" s="15" t="s">
        <v>163</v>
      </c>
      <c r="BM220" s="140" t="s">
        <v>489</v>
      </c>
    </row>
    <row r="221" spans="2:65" s="11" customFormat="1">
      <c r="B221" s="142"/>
      <c r="D221" s="143" t="s">
        <v>165</v>
      </c>
      <c r="E221" s="144" t="s">
        <v>1</v>
      </c>
      <c r="F221" s="145" t="s">
        <v>1235</v>
      </c>
      <c r="H221" s="146">
        <v>2.835</v>
      </c>
      <c r="I221" s="147"/>
      <c r="L221" s="142"/>
      <c r="M221" s="148"/>
      <c r="T221" s="149"/>
      <c r="AT221" s="144" t="s">
        <v>165</v>
      </c>
      <c r="AU221" s="144" t="s">
        <v>84</v>
      </c>
      <c r="AV221" s="11" t="s">
        <v>84</v>
      </c>
      <c r="AW221" s="11" t="s">
        <v>32</v>
      </c>
      <c r="AX221" s="11" t="s">
        <v>80</v>
      </c>
      <c r="AY221" s="144" t="s">
        <v>158</v>
      </c>
    </row>
    <row r="222" spans="2:65" s="1" customFormat="1" ht="24.2" customHeight="1">
      <c r="B222" s="128"/>
      <c r="C222" s="129" t="s">
        <v>371</v>
      </c>
      <c r="D222" s="129" t="s">
        <v>159</v>
      </c>
      <c r="E222" s="130" t="s">
        <v>1236</v>
      </c>
      <c r="F222" s="131" t="s">
        <v>1237</v>
      </c>
      <c r="G222" s="132" t="s">
        <v>325</v>
      </c>
      <c r="H222" s="133">
        <v>19</v>
      </c>
      <c r="I222" s="134"/>
      <c r="J222" s="135">
        <f>ROUND(I222*H222,2)</f>
        <v>0</v>
      </c>
      <c r="K222" s="131" t="s">
        <v>225</v>
      </c>
      <c r="L222" s="30"/>
      <c r="M222" s="136" t="s">
        <v>1</v>
      </c>
      <c r="N222" s="137" t="s">
        <v>41</v>
      </c>
      <c r="P222" s="138">
        <f>O222*H222</f>
        <v>0</v>
      </c>
      <c r="Q222" s="138">
        <v>0</v>
      </c>
      <c r="R222" s="138">
        <f>Q222*H222</f>
        <v>0</v>
      </c>
      <c r="S222" s="138">
        <v>3.1E-2</v>
      </c>
      <c r="T222" s="139">
        <f>S222*H222</f>
        <v>0.58899999999999997</v>
      </c>
      <c r="AR222" s="140" t="s">
        <v>163</v>
      </c>
      <c r="AT222" s="140" t="s">
        <v>159</v>
      </c>
      <c r="AU222" s="140" t="s">
        <v>84</v>
      </c>
      <c r="AY222" s="15" t="s">
        <v>158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5" t="s">
        <v>80</v>
      </c>
      <c r="BK222" s="141">
        <f>ROUND(I222*H222,2)</f>
        <v>0</v>
      </c>
      <c r="BL222" s="15" t="s">
        <v>163</v>
      </c>
      <c r="BM222" s="140" t="s">
        <v>1238</v>
      </c>
    </row>
    <row r="223" spans="2:65" s="1" customFormat="1" ht="24.2" customHeight="1">
      <c r="B223" s="128"/>
      <c r="C223" s="129" t="s">
        <v>377</v>
      </c>
      <c r="D223" s="129" t="s">
        <v>159</v>
      </c>
      <c r="E223" s="130" t="s">
        <v>1239</v>
      </c>
      <c r="F223" s="131" t="s">
        <v>1240</v>
      </c>
      <c r="G223" s="132" t="s">
        <v>352</v>
      </c>
      <c r="H223" s="133">
        <v>37.67</v>
      </c>
      <c r="I223" s="134"/>
      <c r="J223" s="135">
        <f>ROUND(I223*H223,2)</f>
        <v>0</v>
      </c>
      <c r="K223" s="131" t="s">
        <v>225</v>
      </c>
      <c r="L223" s="30"/>
      <c r="M223" s="136" t="s">
        <v>1</v>
      </c>
      <c r="N223" s="137" t="s">
        <v>41</v>
      </c>
      <c r="P223" s="138">
        <f>O223*H223</f>
        <v>0</v>
      </c>
      <c r="Q223" s="138">
        <v>0</v>
      </c>
      <c r="R223" s="138">
        <f>Q223*H223</f>
        <v>0</v>
      </c>
      <c r="S223" s="138">
        <v>1.7999999999999999E-2</v>
      </c>
      <c r="T223" s="139">
        <f>S223*H223</f>
        <v>0.67806</v>
      </c>
      <c r="AR223" s="140" t="s">
        <v>163</v>
      </c>
      <c r="AT223" s="140" t="s">
        <v>159</v>
      </c>
      <c r="AU223" s="140" t="s">
        <v>84</v>
      </c>
      <c r="AY223" s="15" t="s">
        <v>158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5" t="s">
        <v>80</v>
      </c>
      <c r="BK223" s="141">
        <f>ROUND(I223*H223,2)</f>
        <v>0</v>
      </c>
      <c r="BL223" s="15" t="s">
        <v>163</v>
      </c>
      <c r="BM223" s="140" t="s">
        <v>1241</v>
      </c>
    </row>
    <row r="224" spans="2:65" s="11" customFormat="1">
      <c r="B224" s="142"/>
      <c r="D224" s="143" t="s">
        <v>165</v>
      </c>
      <c r="E224" s="144" t="s">
        <v>1</v>
      </c>
      <c r="F224" s="145" t="s">
        <v>1242</v>
      </c>
      <c r="H224" s="146">
        <v>37.67</v>
      </c>
      <c r="I224" s="147"/>
      <c r="L224" s="142"/>
      <c r="M224" s="148"/>
      <c r="T224" s="149"/>
      <c r="AT224" s="144" t="s">
        <v>165</v>
      </c>
      <c r="AU224" s="144" t="s">
        <v>84</v>
      </c>
      <c r="AV224" s="11" t="s">
        <v>84</v>
      </c>
      <c r="AW224" s="11" t="s">
        <v>32</v>
      </c>
      <c r="AX224" s="11" t="s">
        <v>80</v>
      </c>
      <c r="AY224" s="144" t="s">
        <v>158</v>
      </c>
    </row>
    <row r="225" spans="2:65" s="1" customFormat="1" ht="24.2" customHeight="1">
      <c r="B225" s="128"/>
      <c r="C225" s="129" t="s">
        <v>383</v>
      </c>
      <c r="D225" s="129" t="s">
        <v>159</v>
      </c>
      <c r="E225" s="130" t="s">
        <v>492</v>
      </c>
      <c r="F225" s="131" t="s">
        <v>493</v>
      </c>
      <c r="G225" s="132" t="s">
        <v>352</v>
      </c>
      <c r="H225" s="133">
        <v>12</v>
      </c>
      <c r="I225" s="134"/>
      <c r="J225" s="135">
        <f>ROUND(I225*H225,2)</f>
        <v>0</v>
      </c>
      <c r="K225" s="131" t="s">
        <v>225</v>
      </c>
      <c r="L225" s="30"/>
      <c r="M225" s="136" t="s">
        <v>1</v>
      </c>
      <c r="N225" s="137" t="s">
        <v>41</v>
      </c>
      <c r="P225" s="138">
        <f>O225*H225</f>
        <v>0</v>
      </c>
      <c r="Q225" s="138">
        <v>0</v>
      </c>
      <c r="R225" s="138">
        <f>Q225*H225</f>
        <v>0</v>
      </c>
      <c r="S225" s="138">
        <v>4.2000000000000003E-2</v>
      </c>
      <c r="T225" s="139">
        <f>S225*H225</f>
        <v>0.504</v>
      </c>
      <c r="AR225" s="140" t="s">
        <v>163</v>
      </c>
      <c r="AT225" s="140" t="s">
        <v>159</v>
      </c>
      <c r="AU225" s="140" t="s">
        <v>84</v>
      </c>
      <c r="AY225" s="15" t="s">
        <v>158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5" t="s">
        <v>80</v>
      </c>
      <c r="BK225" s="141">
        <f>ROUND(I225*H225,2)</f>
        <v>0</v>
      </c>
      <c r="BL225" s="15" t="s">
        <v>163</v>
      </c>
      <c r="BM225" s="140" t="s">
        <v>494</v>
      </c>
    </row>
    <row r="226" spans="2:65" s="11" customFormat="1">
      <c r="B226" s="142"/>
      <c r="D226" s="143" t="s">
        <v>165</v>
      </c>
      <c r="E226" s="144" t="s">
        <v>1</v>
      </c>
      <c r="F226" s="145" t="s">
        <v>1243</v>
      </c>
      <c r="H226" s="146">
        <v>12</v>
      </c>
      <c r="I226" s="147"/>
      <c r="L226" s="142"/>
      <c r="M226" s="148"/>
      <c r="T226" s="149"/>
      <c r="AT226" s="144" t="s">
        <v>165</v>
      </c>
      <c r="AU226" s="144" t="s">
        <v>84</v>
      </c>
      <c r="AV226" s="11" t="s">
        <v>84</v>
      </c>
      <c r="AW226" s="11" t="s">
        <v>32</v>
      </c>
      <c r="AX226" s="11" t="s">
        <v>80</v>
      </c>
      <c r="AY226" s="144" t="s">
        <v>158</v>
      </c>
    </row>
    <row r="227" spans="2:65" s="1" customFormat="1" ht="24.2" customHeight="1">
      <c r="B227" s="128"/>
      <c r="C227" s="129" t="s">
        <v>411</v>
      </c>
      <c r="D227" s="129" t="s">
        <v>159</v>
      </c>
      <c r="E227" s="130" t="s">
        <v>958</v>
      </c>
      <c r="F227" s="131" t="s">
        <v>959</v>
      </c>
      <c r="G227" s="132" t="s">
        <v>352</v>
      </c>
      <c r="H227" s="133">
        <v>7.5</v>
      </c>
      <c r="I227" s="134"/>
      <c r="J227" s="135">
        <f>ROUND(I227*H227,2)</f>
        <v>0</v>
      </c>
      <c r="K227" s="131" t="s">
        <v>225</v>
      </c>
      <c r="L227" s="30"/>
      <c r="M227" s="136" t="s">
        <v>1</v>
      </c>
      <c r="N227" s="137" t="s">
        <v>41</v>
      </c>
      <c r="P227" s="138">
        <f>O227*H227</f>
        <v>0</v>
      </c>
      <c r="Q227" s="138">
        <v>0</v>
      </c>
      <c r="R227" s="138">
        <f>Q227*H227</f>
        <v>0</v>
      </c>
      <c r="S227" s="138">
        <v>6.5000000000000002E-2</v>
      </c>
      <c r="T227" s="139">
        <f>S227*H227</f>
        <v>0.48750000000000004</v>
      </c>
      <c r="AR227" s="140" t="s">
        <v>163</v>
      </c>
      <c r="AT227" s="140" t="s">
        <v>159</v>
      </c>
      <c r="AU227" s="140" t="s">
        <v>84</v>
      </c>
      <c r="AY227" s="15" t="s">
        <v>158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80</v>
      </c>
      <c r="BK227" s="141">
        <f>ROUND(I227*H227,2)</f>
        <v>0</v>
      </c>
      <c r="BL227" s="15" t="s">
        <v>163</v>
      </c>
      <c r="BM227" s="140" t="s">
        <v>960</v>
      </c>
    </row>
    <row r="228" spans="2:65" s="11" customFormat="1">
      <c r="B228" s="142"/>
      <c r="D228" s="143" t="s">
        <v>165</v>
      </c>
      <c r="E228" s="144" t="s">
        <v>1</v>
      </c>
      <c r="F228" s="145" t="s">
        <v>1244</v>
      </c>
      <c r="H228" s="146">
        <v>7.5</v>
      </c>
      <c r="I228" s="147"/>
      <c r="L228" s="142"/>
      <c r="M228" s="148"/>
      <c r="T228" s="149"/>
      <c r="AT228" s="144" t="s">
        <v>165</v>
      </c>
      <c r="AU228" s="144" t="s">
        <v>84</v>
      </c>
      <c r="AV228" s="11" t="s">
        <v>84</v>
      </c>
      <c r="AW228" s="11" t="s">
        <v>32</v>
      </c>
      <c r="AX228" s="11" t="s">
        <v>80</v>
      </c>
      <c r="AY228" s="144" t="s">
        <v>158</v>
      </c>
    </row>
    <row r="229" spans="2:65" s="1" customFormat="1" ht="37.9" customHeight="1">
      <c r="B229" s="128"/>
      <c r="C229" s="129" t="s">
        <v>416</v>
      </c>
      <c r="D229" s="129" t="s">
        <v>159</v>
      </c>
      <c r="E229" s="130" t="s">
        <v>497</v>
      </c>
      <c r="F229" s="131" t="s">
        <v>498</v>
      </c>
      <c r="G229" s="132" t="s">
        <v>256</v>
      </c>
      <c r="H229" s="133">
        <v>189.42</v>
      </c>
      <c r="I229" s="134"/>
      <c r="J229" s="135">
        <f>ROUND(I229*H229,2)</f>
        <v>0</v>
      </c>
      <c r="K229" s="131" t="s">
        <v>225</v>
      </c>
      <c r="L229" s="30"/>
      <c r="M229" s="136" t="s">
        <v>1</v>
      </c>
      <c r="N229" s="137" t="s">
        <v>41</v>
      </c>
      <c r="P229" s="138">
        <f>O229*H229</f>
        <v>0</v>
      </c>
      <c r="Q229" s="138">
        <v>0</v>
      </c>
      <c r="R229" s="138">
        <f>Q229*H229</f>
        <v>0</v>
      </c>
      <c r="S229" s="138">
        <v>4.5999999999999999E-2</v>
      </c>
      <c r="T229" s="139">
        <f>S229*H229</f>
        <v>8.7133199999999995</v>
      </c>
      <c r="AR229" s="140" t="s">
        <v>163</v>
      </c>
      <c r="AT229" s="140" t="s">
        <v>159</v>
      </c>
      <c r="AU229" s="140" t="s">
        <v>84</v>
      </c>
      <c r="AY229" s="15" t="s">
        <v>158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5" t="s">
        <v>80</v>
      </c>
      <c r="BK229" s="141">
        <f>ROUND(I229*H229,2)</f>
        <v>0</v>
      </c>
      <c r="BL229" s="15" t="s">
        <v>163</v>
      </c>
      <c r="BM229" s="140" t="s">
        <v>499</v>
      </c>
    </row>
    <row r="230" spans="2:65" s="11" customFormat="1" ht="22.5">
      <c r="B230" s="142"/>
      <c r="D230" s="143" t="s">
        <v>165</v>
      </c>
      <c r="E230" s="144" t="s">
        <v>1</v>
      </c>
      <c r="F230" s="145" t="s">
        <v>1202</v>
      </c>
      <c r="H230" s="146">
        <v>189.42</v>
      </c>
      <c r="I230" s="147"/>
      <c r="L230" s="142"/>
      <c r="M230" s="148"/>
      <c r="T230" s="149"/>
      <c r="AT230" s="144" t="s">
        <v>165</v>
      </c>
      <c r="AU230" s="144" t="s">
        <v>84</v>
      </c>
      <c r="AV230" s="11" t="s">
        <v>84</v>
      </c>
      <c r="AW230" s="11" t="s">
        <v>32</v>
      </c>
      <c r="AX230" s="11" t="s">
        <v>80</v>
      </c>
      <c r="AY230" s="144" t="s">
        <v>158</v>
      </c>
    </row>
    <row r="231" spans="2:65" s="10" customFormat="1" ht="22.9" customHeight="1">
      <c r="B231" s="118"/>
      <c r="D231" s="119" t="s">
        <v>75</v>
      </c>
      <c r="E231" s="164" t="s">
        <v>500</v>
      </c>
      <c r="F231" s="164" t="s">
        <v>501</v>
      </c>
      <c r="I231" s="121"/>
      <c r="J231" s="165">
        <f>BK231</f>
        <v>0</v>
      </c>
      <c r="L231" s="118"/>
      <c r="M231" s="123"/>
      <c r="P231" s="124">
        <f>SUM(P232:P236)</f>
        <v>0</v>
      </c>
      <c r="R231" s="124">
        <f>SUM(R232:R236)</f>
        <v>0</v>
      </c>
      <c r="T231" s="125">
        <f>SUM(T232:T236)</f>
        <v>0</v>
      </c>
      <c r="AR231" s="119" t="s">
        <v>80</v>
      </c>
      <c r="AT231" s="126" t="s">
        <v>75</v>
      </c>
      <c r="AU231" s="126" t="s">
        <v>80</v>
      </c>
      <c r="AY231" s="119" t="s">
        <v>158</v>
      </c>
      <c r="BK231" s="127">
        <f>SUM(BK232:BK236)</f>
        <v>0</v>
      </c>
    </row>
    <row r="232" spans="2:65" s="1" customFormat="1" ht="33" customHeight="1">
      <c r="B232" s="128"/>
      <c r="C232" s="129" t="s">
        <v>420</v>
      </c>
      <c r="D232" s="129" t="s">
        <v>159</v>
      </c>
      <c r="E232" s="130" t="s">
        <v>503</v>
      </c>
      <c r="F232" s="131" t="s">
        <v>504</v>
      </c>
      <c r="G232" s="132" t="s">
        <v>248</v>
      </c>
      <c r="H232" s="133">
        <v>104.03</v>
      </c>
      <c r="I232" s="134"/>
      <c r="J232" s="135">
        <f>ROUND(I232*H232,2)</f>
        <v>0</v>
      </c>
      <c r="K232" s="131" t="s">
        <v>225</v>
      </c>
      <c r="L232" s="30"/>
      <c r="M232" s="136" t="s">
        <v>1</v>
      </c>
      <c r="N232" s="137" t="s">
        <v>41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163</v>
      </c>
      <c r="AT232" s="140" t="s">
        <v>159</v>
      </c>
      <c r="AU232" s="140" t="s">
        <v>84</v>
      </c>
      <c r="AY232" s="15" t="s">
        <v>158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5" t="s">
        <v>80</v>
      </c>
      <c r="BK232" s="141">
        <f>ROUND(I232*H232,2)</f>
        <v>0</v>
      </c>
      <c r="BL232" s="15" t="s">
        <v>163</v>
      </c>
      <c r="BM232" s="140" t="s">
        <v>505</v>
      </c>
    </row>
    <row r="233" spans="2:65" s="1" customFormat="1" ht="24.2" customHeight="1">
      <c r="B233" s="128"/>
      <c r="C233" s="129" t="s">
        <v>424</v>
      </c>
      <c r="D233" s="129" t="s">
        <v>159</v>
      </c>
      <c r="E233" s="130" t="s">
        <v>507</v>
      </c>
      <c r="F233" s="131" t="s">
        <v>508</v>
      </c>
      <c r="G233" s="132" t="s">
        <v>248</v>
      </c>
      <c r="H233" s="133">
        <v>104.03</v>
      </c>
      <c r="I233" s="134"/>
      <c r="J233" s="135">
        <f>ROUND(I233*H233,2)</f>
        <v>0</v>
      </c>
      <c r="K233" s="131" t="s">
        <v>225</v>
      </c>
      <c r="L233" s="30"/>
      <c r="M233" s="136" t="s">
        <v>1</v>
      </c>
      <c r="N233" s="137" t="s">
        <v>41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163</v>
      </c>
      <c r="AT233" s="140" t="s">
        <v>159</v>
      </c>
      <c r="AU233" s="140" t="s">
        <v>84</v>
      </c>
      <c r="AY233" s="15" t="s">
        <v>158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5" t="s">
        <v>80</v>
      </c>
      <c r="BK233" s="141">
        <f>ROUND(I233*H233,2)</f>
        <v>0</v>
      </c>
      <c r="BL233" s="15" t="s">
        <v>163</v>
      </c>
      <c r="BM233" s="140" t="s">
        <v>509</v>
      </c>
    </row>
    <row r="234" spans="2:65" s="1" customFormat="1" ht="24.2" customHeight="1">
      <c r="B234" s="128"/>
      <c r="C234" s="129" t="s">
        <v>428</v>
      </c>
      <c r="D234" s="129" t="s">
        <v>159</v>
      </c>
      <c r="E234" s="130" t="s">
        <v>511</v>
      </c>
      <c r="F234" s="131" t="s">
        <v>512</v>
      </c>
      <c r="G234" s="132" t="s">
        <v>248</v>
      </c>
      <c r="H234" s="133">
        <v>936.27</v>
      </c>
      <c r="I234" s="134"/>
      <c r="J234" s="135">
        <f>ROUND(I234*H234,2)</f>
        <v>0</v>
      </c>
      <c r="K234" s="131" t="s">
        <v>225</v>
      </c>
      <c r="L234" s="30"/>
      <c r="M234" s="136" t="s">
        <v>1</v>
      </c>
      <c r="N234" s="137" t="s">
        <v>41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163</v>
      </c>
      <c r="AT234" s="140" t="s">
        <v>159</v>
      </c>
      <c r="AU234" s="140" t="s">
        <v>84</v>
      </c>
      <c r="AY234" s="15" t="s">
        <v>158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5" t="s">
        <v>80</v>
      </c>
      <c r="BK234" s="141">
        <f>ROUND(I234*H234,2)</f>
        <v>0</v>
      </c>
      <c r="BL234" s="15" t="s">
        <v>163</v>
      </c>
      <c r="BM234" s="140" t="s">
        <v>513</v>
      </c>
    </row>
    <row r="235" spans="2:65" s="11" customFormat="1">
      <c r="B235" s="142"/>
      <c r="D235" s="143" t="s">
        <v>165</v>
      </c>
      <c r="F235" s="145" t="s">
        <v>1245</v>
      </c>
      <c r="H235" s="146">
        <v>936.27</v>
      </c>
      <c r="I235" s="147"/>
      <c r="L235" s="142"/>
      <c r="M235" s="148"/>
      <c r="T235" s="149"/>
      <c r="AT235" s="144" t="s">
        <v>165</v>
      </c>
      <c r="AU235" s="144" t="s">
        <v>84</v>
      </c>
      <c r="AV235" s="11" t="s">
        <v>84</v>
      </c>
      <c r="AW235" s="11" t="s">
        <v>3</v>
      </c>
      <c r="AX235" s="11" t="s">
        <v>80</v>
      </c>
      <c r="AY235" s="144" t="s">
        <v>158</v>
      </c>
    </row>
    <row r="236" spans="2:65" s="1" customFormat="1" ht="44.25" customHeight="1">
      <c r="B236" s="128"/>
      <c r="C236" s="129" t="s">
        <v>432</v>
      </c>
      <c r="D236" s="129" t="s">
        <v>159</v>
      </c>
      <c r="E236" s="130" t="s">
        <v>516</v>
      </c>
      <c r="F236" s="131" t="s">
        <v>517</v>
      </c>
      <c r="G236" s="132" t="s">
        <v>248</v>
      </c>
      <c r="H236" s="133">
        <v>104.03</v>
      </c>
      <c r="I236" s="134"/>
      <c r="J236" s="135">
        <f>ROUND(I236*H236,2)</f>
        <v>0</v>
      </c>
      <c r="K236" s="131" t="s">
        <v>225</v>
      </c>
      <c r="L236" s="30"/>
      <c r="M236" s="136" t="s">
        <v>1</v>
      </c>
      <c r="N236" s="137" t="s">
        <v>41</v>
      </c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163</v>
      </c>
      <c r="AT236" s="140" t="s">
        <v>159</v>
      </c>
      <c r="AU236" s="140" t="s">
        <v>84</v>
      </c>
      <c r="AY236" s="15" t="s">
        <v>158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5" t="s">
        <v>80</v>
      </c>
      <c r="BK236" s="141">
        <f>ROUND(I236*H236,2)</f>
        <v>0</v>
      </c>
      <c r="BL236" s="15" t="s">
        <v>163</v>
      </c>
      <c r="BM236" s="140" t="s">
        <v>518</v>
      </c>
    </row>
    <row r="237" spans="2:65" s="10" customFormat="1" ht="22.9" customHeight="1">
      <c r="B237" s="118"/>
      <c r="D237" s="119" t="s">
        <v>75</v>
      </c>
      <c r="E237" s="164" t="s">
        <v>519</v>
      </c>
      <c r="F237" s="164" t="s">
        <v>520</v>
      </c>
      <c r="I237" s="121"/>
      <c r="J237" s="165">
        <f>BK237</f>
        <v>0</v>
      </c>
      <c r="L237" s="118"/>
      <c r="M237" s="123"/>
      <c r="P237" s="124">
        <f>P238</f>
        <v>0</v>
      </c>
      <c r="R237" s="124">
        <f>R238</f>
        <v>0</v>
      </c>
      <c r="T237" s="125">
        <f>T238</f>
        <v>0</v>
      </c>
      <c r="AR237" s="119" t="s">
        <v>80</v>
      </c>
      <c r="AT237" s="126" t="s">
        <v>75</v>
      </c>
      <c r="AU237" s="126" t="s">
        <v>80</v>
      </c>
      <c r="AY237" s="119" t="s">
        <v>158</v>
      </c>
      <c r="BK237" s="127">
        <f>BK238</f>
        <v>0</v>
      </c>
    </row>
    <row r="238" spans="2:65" s="1" customFormat="1" ht="24.2" customHeight="1">
      <c r="B238" s="128"/>
      <c r="C238" s="129" t="s">
        <v>115</v>
      </c>
      <c r="D238" s="129" t="s">
        <v>159</v>
      </c>
      <c r="E238" s="130" t="s">
        <v>522</v>
      </c>
      <c r="F238" s="131" t="s">
        <v>523</v>
      </c>
      <c r="G238" s="132" t="s">
        <v>248</v>
      </c>
      <c r="H238" s="133">
        <v>52.926000000000002</v>
      </c>
      <c r="I238" s="134"/>
      <c r="J238" s="135">
        <f>ROUND(I238*H238,2)</f>
        <v>0</v>
      </c>
      <c r="K238" s="131" t="s">
        <v>524</v>
      </c>
      <c r="L238" s="30"/>
      <c r="M238" s="136" t="s">
        <v>1</v>
      </c>
      <c r="N238" s="137" t="s">
        <v>41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163</v>
      </c>
      <c r="AT238" s="140" t="s">
        <v>159</v>
      </c>
      <c r="AU238" s="140" t="s">
        <v>84</v>
      </c>
      <c r="AY238" s="15" t="s">
        <v>158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5" t="s">
        <v>80</v>
      </c>
      <c r="BK238" s="141">
        <f>ROUND(I238*H238,2)</f>
        <v>0</v>
      </c>
      <c r="BL238" s="15" t="s">
        <v>163</v>
      </c>
      <c r="BM238" s="140" t="s">
        <v>525</v>
      </c>
    </row>
    <row r="239" spans="2:65" s="10" customFormat="1" ht="25.9" customHeight="1">
      <c r="B239" s="118"/>
      <c r="D239" s="119" t="s">
        <v>75</v>
      </c>
      <c r="E239" s="120" t="s">
        <v>526</v>
      </c>
      <c r="F239" s="120" t="s">
        <v>527</v>
      </c>
      <c r="I239" s="121"/>
      <c r="J239" s="122">
        <f>BK239</f>
        <v>0</v>
      </c>
      <c r="L239" s="118"/>
      <c r="M239" s="123"/>
      <c r="P239" s="124">
        <f>P240+P246+P252+P258+P289+P311+P325</f>
        <v>0</v>
      </c>
      <c r="R239" s="124">
        <f>R240+R246+R252+R258+R289+R311+R325</f>
        <v>14.444297209999998</v>
      </c>
      <c r="T239" s="125">
        <f>T240+T246+T252+T258+T289+T311+T325</f>
        <v>0</v>
      </c>
      <c r="AR239" s="119" t="s">
        <v>84</v>
      </c>
      <c r="AT239" s="126" t="s">
        <v>75</v>
      </c>
      <c r="AU239" s="126" t="s">
        <v>76</v>
      </c>
      <c r="AY239" s="119" t="s">
        <v>158</v>
      </c>
      <c r="BK239" s="127">
        <f>BK240+BK246+BK252+BK258+BK289+BK311+BK325</f>
        <v>0</v>
      </c>
    </row>
    <row r="240" spans="2:65" s="10" customFormat="1" ht="22.9" customHeight="1">
      <c r="B240" s="118"/>
      <c r="D240" s="119" t="s">
        <v>75</v>
      </c>
      <c r="E240" s="164" t="s">
        <v>528</v>
      </c>
      <c r="F240" s="164" t="s">
        <v>529</v>
      </c>
      <c r="I240" s="121"/>
      <c r="J240" s="165">
        <f>BK240</f>
        <v>0</v>
      </c>
      <c r="L240" s="118"/>
      <c r="M240" s="123"/>
      <c r="P240" s="124">
        <f>SUM(P241:P245)</f>
        <v>0</v>
      </c>
      <c r="R240" s="124">
        <f>SUM(R241:R245)</f>
        <v>7.2989399999999996E-2</v>
      </c>
      <c r="T240" s="125">
        <f>SUM(T241:T245)</f>
        <v>0</v>
      </c>
      <c r="AR240" s="119" t="s">
        <v>84</v>
      </c>
      <c r="AT240" s="126" t="s">
        <v>75</v>
      </c>
      <c r="AU240" s="126" t="s">
        <v>80</v>
      </c>
      <c r="AY240" s="119" t="s">
        <v>158</v>
      </c>
      <c r="BK240" s="127">
        <f>SUM(BK241:BK245)</f>
        <v>0</v>
      </c>
    </row>
    <row r="241" spans="2:65" s="1" customFormat="1" ht="24.2" customHeight="1">
      <c r="B241" s="128"/>
      <c r="C241" s="129" t="s">
        <v>442</v>
      </c>
      <c r="D241" s="129" t="s">
        <v>159</v>
      </c>
      <c r="E241" s="130" t="s">
        <v>539</v>
      </c>
      <c r="F241" s="131" t="s">
        <v>540</v>
      </c>
      <c r="G241" s="132" t="s">
        <v>256</v>
      </c>
      <c r="H241" s="133">
        <v>221.18</v>
      </c>
      <c r="I241" s="134"/>
      <c r="J241" s="135">
        <f>ROUND(I241*H241,2)</f>
        <v>0</v>
      </c>
      <c r="K241" s="131" t="s">
        <v>225</v>
      </c>
      <c r="L241" s="30"/>
      <c r="M241" s="136" t="s">
        <v>1</v>
      </c>
      <c r="N241" s="137" t="s">
        <v>41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294</v>
      </c>
      <c r="AT241" s="140" t="s">
        <v>159</v>
      </c>
      <c r="AU241" s="140" t="s">
        <v>84</v>
      </c>
      <c r="AY241" s="15" t="s">
        <v>158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5" t="s">
        <v>80</v>
      </c>
      <c r="BK241" s="141">
        <f>ROUND(I241*H241,2)</f>
        <v>0</v>
      </c>
      <c r="BL241" s="15" t="s">
        <v>294</v>
      </c>
      <c r="BM241" s="140" t="s">
        <v>1246</v>
      </c>
    </row>
    <row r="242" spans="2:65" s="11" customFormat="1">
      <c r="B242" s="142"/>
      <c r="D242" s="143" t="s">
        <v>165</v>
      </c>
      <c r="E242" s="144" t="s">
        <v>1</v>
      </c>
      <c r="F242" s="145" t="s">
        <v>1247</v>
      </c>
      <c r="H242" s="146">
        <v>221.18</v>
      </c>
      <c r="I242" s="147"/>
      <c r="L242" s="142"/>
      <c r="M242" s="148"/>
      <c r="T242" s="149"/>
      <c r="AT242" s="144" t="s">
        <v>165</v>
      </c>
      <c r="AU242" s="144" t="s">
        <v>84</v>
      </c>
      <c r="AV242" s="11" t="s">
        <v>84</v>
      </c>
      <c r="AW242" s="11" t="s">
        <v>32</v>
      </c>
      <c r="AX242" s="11" t="s">
        <v>76</v>
      </c>
      <c r="AY242" s="144" t="s">
        <v>158</v>
      </c>
    </row>
    <row r="243" spans="2:65" s="1" customFormat="1" ht="16.5" customHeight="1">
      <c r="B243" s="128"/>
      <c r="C243" s="166" t="s">
        <v>446</v>
      </c>
      <c r="D243" s="166" t="s">
        <v>544</v>
      </c>
      <c r="E243" s="167" t="s">
        <v>545</v>
      </c>
      <c r="F243" s="168" t="s">
        <v>546</v>
      </c>
      <c r="G243" s="169" t="s">
        <v>256</v>
      </c>
      <c r="H243" s="170">
        <v>243.298</v>
      </c>
      <c r="I243" s="171"/>
      <c r="J243" s="172">
        <f>ROUND(I243*H243,2)</f>
        <v>0</v>
      </c>
      <c r="K243" s="168" t="s">
        <v>225</v>
      </c>
      <c r="L243" s="173"/>
      <c r="M243" s="174" t="s">
        <v>1</v>
      </c>
      <c r="N243" s="175" t="s">
        <v>41</v>
      </c>
      <c r="P243" s="138">
        <f>O243*H243</f>
        <v>0</v>
      </c>
      <c r="Q243" s="138">
        <v>2.9999999999999997E-4</v>
      </c>
      <c r="R243" s="138">
        <f>Q243*H243</f>
        <v>7.2989399999999996E-2</v>
      </c>
      <c r="S243" s="138">
        <v>0</v>
      </c>
      <c r="T243" s="139">
        <f>S243*H243</f>
        <v>0</v>
      </c>
      <c r="AR243" s="140" t="s">
        <v>377</v>
      </c>
      <c r="AT243" s="140" t="s">
        <v>544</v>
      </c>
      <c r="AU243" s="140" t="s">
        <v>84</v>
      </c>
      <c r="AY243" s="15" t="s">
        <v>158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5" t="s">
        <v>80</v>
      </c>
      <c r="BK243" s="141">
        <f>ROUND(I243*H243,2)</f>
        <v>0</v>
      </c>
      <c r="BL243" s="15" t="s">
        <v>294</v>
      </c>
      <c r="BM243" s="140" t="s">
        <v>1248</v>
      </c>
    </row>
    <row r="244" spans="2:65" s="11" customFormat="1">
      <c r="B244" s="142"/>
      <c r="D244" s="143" t="s">
        <v>165</v>
      </c>
      <c r="F244" s="145" t="s">
        <v>1249</v>
      </c>
      <c r="H244" s="146">
        <v>243.298</v>
      </c>
      <c r="I244" s="147"/>
      <c r="L244" s="142"/>
      <c r="M244" s="148"/>
      <c r="T244" s="149"/>
      <c r="AT244" s="144" t="s">
        <v>165</v>
      </c>
      <c r="AU244" s="144" t="s">
        <v>84</v>
      </c>
      <c r="AV244" s="11" t="s">
        <v>84</v>
      </c>
      <c r="AW244" s="11" t="s">
        <v>3</v>
      </c>
      <c r="AX244" s="11" t="s">
        <v>80</v>
      </c>
      <c r="AY244" s="144" t="s">
        <v>158</v>
      </c>
    </row>
    <row r="245" spans="2:65" s="1" customFormat="1" ht="24.2" customHeight="1">
      <c r="B245" s="128"/>
      <c r="C245" s="129" t="s">
        <v>451</v>
      </c>
      <c r="D245" s="129" t="s">
        <v>159</v>
      </c>
      <c r="E245" s="130" t="s">
        <v>550</v>
      </c>
      <c r="F245" s="131" t="s">
        <v>551</v>
      </c>
      <c r="G245" s="132" t="s">
        <v>552</v>
      </c>
      <c r="H245" s="176"/>
      <c r="I245" s="134"/>
      <c r="J245" s="135">
        <f>ROUND(I245*H245,2)</f>
        <v>0</v>
      </c>
      <c r="K245" s="131" t="s">
        <v>225</v>
      </c>
      <c r="L245" s="30"/>
      <c r="M245" s="136" t="s">
        <v>1</v>
      </c>
      <c r="N245" s="137" t="s">
        <v>41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AR245" s="140" t="s">
        <v>294</v>
      </c>
      <c r="AT245" s="140" t="s">
        <v>159</v>
      </c>
      <c r="AU245" s="140" t="s">
        <v>84</v>
      </c>
      <c r="AY245" s="15" t="s">
        <v>158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5" t="s">
        <v>80</v>
      </c>
      <c r="BK245" s="141">
        <f>ROUND(I245*H245,2)</f>
        <v>0</v>
      </c>
      <c r="BL245" s="15" t="s">
        <v>294</v>
      </c>
      <c r="BM245" s="140" t="s">
        <v>553</v>
      </c>
    </row>
    <row r="246" spans="2:65" s="10" customFormat="1" ht="22.9" customHeight="1">
      <c r="B246" s="118"/>
      <c r="D246" s="119" t="s">
        <v>75</v>
      </c>
      <c r="E246" s="164" t="s">
        <v>554</v>
      </c>
      <c r="F246" s="164" t="s">
        <v>555</v>
      </c>
      <c r="I246" s="121"/>
      <c r="J246" s="165">
        <f>BK246</f>
        <v>0</v>
      </c>
      <c r="L246" s="118"/>
      <c r="M246" s="123"/>
      <c r="P246" s="124">
        <f>SUM(P247:P251)</f>
        <v>0</v>
      </c>
      <c r="R246" s="124">
        <f>SUM(R247:R251)</f>
        <v>0.52254</v>
      </c>
      <c r="T246" s="125">
        <f>SUM(T247:T251)</f>
        <v>0</v>
      </c>
      <c r="AR246" s="119" t="s">
        <v>84</v>
      </c>
      <c r="AT246" s="126" t="s">
        <v>75</v>
      </c>
      <c r="AU246" s="126" t="s">
        <v>80</v>
      </c>
      <c r="AY246" s="119" t="s">
        <v>158</v>
      </c>
      <c r="BK246" s="127">
        <f>SUM(BK247:BK251)</f>
        <v>0</v>
      </c>
    </row>
    <row r="247" spans="2:65" s="1" customFormat="1" ht="24.2" customHeight="1">
      <c r="B247" s="128"/>
      <c r="C247" s="129" t="s">
        <v>456</v>
      </c>
      <c r="D247" s="129" t="s">
        <v>159</v>
      </c>
      <c r="E247" s="130" t="s">
        <v>557</v>
      </c>
      <c r="F247" s="131" t="s">
        <v>558</v>
      </c>
      <c r="G247" s="132" t="s">
        <v>256</v>
      </c>
      <c r="H247" s="133">
        <v>110.59</v>
      </c>
      <c r="I247" s="134"/>
      <c r="J247" s="135">
        <f>ROUND(I247*H247,2)</f>
        <v>0</v>
      </c>
      <c r="K247" s="131" t="s">
        <v>225</v>
      </c>
      <c r="L247" s="30"/>
      <c r="M247" s="136" t="s">
        <v>1</v>
      </c>
      <c r="N247" s="137" t="s">
        <v>41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294</v>
      </c>
      <c r="AT247" s="140" t="s">
        <v>159</v>
      </c>
      <c r="AU247" s="140" t="s">
        <v>84</v>
      </c>
      <c r="AY247" s="15" t="s">
        <v>158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5" t="s">
        <v>80</v>
      </c>
      <c r="BK247" s="141">
        <f>ROUND(I247*H247,2)</f>
        <v>0</v>
      </c>
      <c r="BL247" s="15" t="s">
        <v>294</v>
      </c>
      <c r="BM247" s="140" t="s">
        <v>1250</v>
      </c>
    </row>
    <row r="248" spans="2:65" s="11" customFormat="1">
      <c r="B248" s="142"/>
      <c r="D248" s="143" t="s">
        <v>165</v>
      </c>
      <c r="E248" s="144" t="s">
        <v>1</v>
      </c>
      <c r="F248" s="145" t="s">
        <v>1214</v>
      </c>
      <c r="H248" s="146">
        <v>110.59</v>
      </c>
      <c r="I248" s="147"/>
      <c r="L248" s="142"/>
      <c r="M248" s="148"/>
      <c r="T248" s="149"/>
      <c r="AT248" s="144" t="s">
        <v>165</v>
      </c>
      <c r="AU248" s="144" t="s">
        <v>84</v>
      </c>
      <c r="AV248" s="11" t="s">
        <v>84</v>
      </c>
      <c r="AW248" s="11" t="s">
        <v>32</v>
      </c>
      <c r="AX248" s="11" t="s">
        <v>80</v>
      </c>
      <c r="AY248" s="144" t="s">
        <v>158</v>
      </c>
    </row>
    <row r="249" spans="2:65" s="1" customFormat="1" ht="24.2" customHeight="1">
      <c r="B249" s="128"/>
      <c r="C249" s="166" t="s">
        <v>461</v>
      </c>
      <c r="D249" s="166" t="s">
        <v>544</v>
      </c>
      <c r="E249" s="167" t="s">
        <v>1251</v>
      </c>
      <c r="F249" s="168" t="s">
        <v>1252</v>
      </c>
      <c r="G249" s="169" t="s">
        <v>256</v>
      </c>
      <c r="H249" s="170">
        <v>116.12</v>
      </c>
      <c r="I249" s="171"/>
      <c r="J249" s="172">
        <f>ROUND(I249*H249,2)</f>
        <v>0</v>
      </c>
      <c r="K249" s="168" t="s">
        <v>225</v>
      </c>
      <c r="L249" s="173"/>
      <c r="M249" s="174" t="s">
        <v>1</v>
      </c>
      <c r="N249" s="175" t="s">
        <v>41</v>
      </c>
      <c r="P249" s="138">
        <f>O249*H249</f>
        <v>0</v>
      </c>
      <c r="Q249" s="138">
        <v>4.4999999999999997E-3</v>
      </c>
      <c r="R249" s="138">
        <f>Q249*H249</f>
        <v>0.52254</v>
      </c>
      <c r="S249" s="138">
        <v>0</v>
      </c>
      <c r="T249" s="139">
        <f>S249*H249</f>
        <v>0</v>
      </c>
      <c r="AR249" s="140" t="s">
        <v>377</v>
      </c>
      <c r="AT249" s="140" t="s">
        <v>544</v>
      </c>
      <c r="AU249" s="140" t="s">
        <v>84</v>
      </c>
      <c r="AY249" s="15" t="s">
        <v>158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5" t="s">
        <v>80</v>
      </c>
      <c r="BK249" s="141">
        <f>ROUND(I249*H249,2)</f>
        <v>0</v>
      </c>
      <c r="BL249" s="15" t="s">
        <v>294</v>
      </c>
      <c r="BM249" s="140" t="s">
        <v>1253</v>
      </c>
    </row>
    <row r="250" spans="2:65" s="11" customFormat="1">
      <c r="B250" s="142"/>
      <c r="D250" s="143" t="s">
        <v>165</v>
      </c>
      <c r="F250" s="145" t="s">
        <v>1254</v>
      </c>
      <c r="H250" s="146">
        <v>116.12</v>
      </c>
      <c r="I250" s="147"/>
      <c r="L250" s="142"/>
      <c r="M250" s="148"/>
      <c r="T250" s="149"/>
      <c r="AT250" s="144" t="s">
        <v>165</v>
      </c>
      <c r="AU250" s="144" t="s">
        <v>84</v>
      </c>
      <c r="AV250" s="11" t="s">
        <v>84</v>
      </c>
      <c r="AW250" s="11" t="s">
        <v>3</v>
      </c>
      <c r="AX250" s="11" t="s">
        <v>80</v>
      </c>
      <c r="AY250" s="144" t="s">
        <v>158</v>
      </c>
    </row>
    <row r="251" spans="2:65" s="1" customFormat="1" ht="24.2" customHeight="1">
      <c r="B251" s="128"/>
      <c r="C251" s="129" t="s">
        <v>466</v>
      </c>
      <c r="D251" s="129" t="s">
        <v>159</v>
      </c>
      <c r="E251" s="130" t="s">
        <v>576</v>
      </c>
      <c r="F251" s="131" t="s">
        <v>577</v>
      </c>
      <c r="G251" s="132" t="s">
        <v>552</v>
      </c>
      <c r="H251" s="176"/>
      <c r="I251" s="134"/>
      <c r="J251" s="135">
        <f>ROUND(I251*H251,2)</f>
        <v>0</v>
      </c>
      <c r="K251" s="131" t="s">
        <v>225</v>
      </c>
      <c r="L251" s="30"/>
      <c r="M251" s="136" t="s">
        <v>1</v>
      </c>
      <c r="N251" s="137" t="s">
        <v>41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294</v>
      </c>
      <c r="AT251" s="140" t="s">
        <v>159</v>
      </c>
      <c r="AU251" s="140" t="s">
        <v>84</v>
      </c>
      <c r="AY251" s="15" t="s">
        <v>158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5" t="s">
        <v>80</v>
      </c>
      <c r="BK251" s="141">
        <f>ROUND(I251*H251,2)</f>
        <v>0</v>
      </c>
      <c r="BL251" s="15" t="s">
        <v>294</v>
      </c>
      <c r="BM251" s="140" t="s">
        <v>578</v>
      </c>
    </row>
    <row r="252" spans="2:65" s="10" customFormat="1" ht="22.9" customHeight="1">
      <c r="B252" s="118"/>
      <c r="D252" s="119" t="s">
        <v>75</v>
      </c>
      <c r="E252" s="164" t="s">
        <v>615</v>
      </c>
      <c r="F252" s="164" t="s">
        <v>616</v>
      </c>
      <c r="I252" s="121"/>
      <c r="J252" s="165">
        <f>BK252</f>
        <v>0</v>
      </c>
      <c r="L252" s="118"/>
      <c r="M252" s="123"/>
      <c r="P252" s="124">
        <f>SUM(P253:P257)</f>
        <v>0</v>
      </c>
      <c r="R252" s="124">
        <f>SUM(R253:R257)</f>
        <v>9.1740000000000002E-2</v>
      </c>
      <c r="T252" s="125">
        <f>SUM(T253:T257)</f>
        <v>0</v>
      </c>
      <c r="AR252" s="119" t="s">
        <v>84</v>
      </c>
      <c r="AT252" s="126" t="s">
        <v>75</v>
      </c>
      <c r="AU252" s="126" t="s">
        <v>80</v>
      </c>
      <c r="AY252" s="119" t="s">
        <v>158</v>
      </c>
      <c r="BK252" s="127">
        <f>SUM(BK253:BK257)</f>
        <v>0</v>
      </c>
    </row>
    <row r="253" spans="2:65" s="1" customFormat="1" ht="24.2" customHeight="1">
      <c r="B253" s="128"/>
      <c r="C253" s="129" t="s">
        <v>472</v>
      </c>
      <c r="D253" s="129" t="s">
        <v>159</v>
      </c>
      <c r="E253" s="130" t="s">
        <v>1001</v>
      </c>
      <c r="F253" s="131" t="s">
        <v>1002</v>
      </c>
      <c r="G253" s="132" t="s">
        <v>352</v>
      </c>
      <c r="H253" s="133">
        <v>12.9</v>
      </c>
      <c r="I253" s="134"/>
      <c r="J253" s="135">
        <f>ROUND(I253*H253,2)</f>
        <v>0</v>
      </c>
      <c r="K253" s="131" t="s">
        <v>225</v>
      </c>
      <c r="L253" s="30"/>
      <c r="M253" s="136" t="s">
        <v>1</v>
      </c>
      <c r="N253" s="137" t="s">
        <v>41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294</v>
      </c>
      <c r="AT253" s="140" t="s">
        <v>159</v>
      </c>
      <c r="AU253" s="140" t="s">
        <v>84</v>
      </c>
      <c r="AY253" s="15" t="s">
        <v>158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5" t="s">
        <v>80</v>
      </c>
      <c r="BK253" s="141">
        <f>ROUND(I253*H253,2)</f>
        <v>0</v>
      </c>
      <c r="BL253" s="15" t="s">
        <v>294</v>
      </c>
      <c r="BM253" s="140" t="s">
        <v>1003</v>
      </c>
    </row>
    <row r="254" spans="2:65" s="11" customFormat="1">
      <c r="B254" s="142"/>
      <c r="D254" s="143" t="s">
        <v>165</v>
      </c>
      <c r="E254" s="144" t="s">
        <v>1</v>
      </c>
      <c r="F254" s="145" t="s">
        <v>1255</v>
      </c>
      <c r="H254" s="146">
        <v>12.9</v>
      </c>
      <c r="I254" s="147"/>
      <c r="L254" s="142"/>
      <c r="M254" s="148"/>
      <c r="T254" s="149"/>
      <c r="AT254" s="144" t="s">
        <v>165</v>
      </c>
      <c r="AU254" s="144" t="s">
        <v>84</v>
      </c>
      <c r="AV254" s="11" t="s">
        <v>84</v>
      </c>
      <c r="AW254" s="11" t="s">
        <v>32</v>
      </c>
      <c r="AX254" s="11" t="s">
        <v>80</v>
      </c>
      <c r="AY254" s="144" t="s">
        <v>158</v>
      </c>
    </row>
    <row r="255" spans="2:65" s="1" customFormat="1" ht="24.2" customHeight="1">
      <c r="B255" s="128"/>
      <c r="C255" s="166" t="s">
        <v>477</v>
      </c>
      <c r="D255" s="166" t="s">
        <v>544</v>
      </c>
      <c r="E255" s="167" t="s">
        <v>1256</v>
      </c>
      <c r="F255" s="168" t="s">
        <v>1257</v>
      </c>
      <c r="G255" s="169" t="s">
        <v>352</v>
      </c>
      <c r="H255" s="170">
        <v>12.9</v>
      </c>
      <c r="I255" s="171"/>
      <c r="J255" s="172">
        <f>ROUND(I255*H255,2)</f>
        <v>0</v>
      </c>
      <c r="K255" s="168" t="s">
        <v>225</v>
      </c>
      <c r="L255" s="173"/>
      <c r="M255" s="174" t="s">
        <v>1</v>
      </c>
      <c r="N255" s="175" t="s">
        <v>41</v>
      </c>
      <c r="P255" s="138">
        <f>O255*H255</f>
        <v>0</v>
      </c>
      <c r="Q255" s="138">
        <v>7.0000000000000001E-3</v>
      </c>
      <c r="R255" s="138">
        <f>Q255*H255</f>
        <v>9.0300000000000005E-2</v>
      </c>
      <c r="S255" s="138">
        <v>0</v>
      </c>
      <c r="T255" s="139">
        <f>S255*H255</f>
        <v>0</v>
      </c>
      <c r="AR255" s="140" t="s">
        <v>377</v>
      </c>
      <c r="AT255" s="140" t="s">
        <v>544</v>
      </c>
      <c r="AU255" s="140" t="s">
        <v>84</v>
      </c>
      <c r="AY255" s="15" t="s">
        <v>158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5" t="s">
        <v>80</v>
      </c>
      <c r="BK255" s="141">
        <f>ROUND(I255*H255,2)</f>
        <v>0</v>
      </c>
      <c r="BL255" s="15" t="s">
        <v>294</v>
      </c>
      <c r="BM255" s="140" t="s">
        <v>1258</v>
      </c>
    </row>
    <row r="256" spans="2:65" s="1" customFormat="1" ht="24.2" customHeight="1">
      <c r="B256" s="128"/>
      <c r="C256" s="166" t="s">
        <v>482</v>
      </c>
      <c r="D256" s="166" t="s">
        <v>544</v>
      </c>
      <c r="E256" s="167" t="s">
        <v>1008</v>
      </c>
      <c r="F256" s="168" t="s">
        <v>1009</v>
      </c>
      <c r="G256" s="169" t="s">
        <v>325</v>
      </c>
      <c r="H256" s="170">
        <v>24</v>
      </c>
      <c r="I256" s="171"/>
      <c r="J256" s="172">
        <f>ROUND(I256*H256,2)</f>
        <v>0</v>
      </c>
      <c r="K256" s="168" t="s">
        <v>225</v>
      </c>
      <c r="L256" s="173"/>
      <c r="M256" s="174" t="s">
        <v>1</v>
      </c>
      <c r="N256" s="175" t="s">
        <v>41</v>
      </c>
      <c r="P256" s="138">
        <f>O256*H256</f>
        <v>0</v>
      </c>
      <c r="Q256" s="138">
        <v>6.0000000000000002E-5</v>
      </c>
      <c r="R256" s="138">
        <f>Q256*H256</f>
        <v>1.4400000000000001E-3</v>
      </c>
      <c r="S256" s="138">
        <v>0</v>
      </c>
      <c r="T256" s="139">
        <f>S256*H256</f>
        <v>0</v>
      </c>
      <c r="AR256" s="140" t="s">
        <v>377</v>
      </c>
      <c r="AT256" s="140" t="s">
        <v>544</v>
      </c>
      <c r="AU256" s="140" t="s">
        <v>84</v>
      </c>
      <c r="AY256" s="15" t="s">
        <v>158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5" t="s">
        <v>80</v>
      </c>
      <c r="BK256" s="141">
        <f>ROUND(I256*H256,2)</f>
        <v>0</v>
      </c>
      <c r="BL256" s="15" t="s">
        <v>294</v>
      </c>
      <c r="BM256" s="140" t="s">
        <v>1010</v>
      </c>
    </row>
    <row r="257" spans="2:65" s="1" customFormat="1" ht="24.2" customHeight="1">
      <c r="B257" s="128"/>
      <c r="C257" s="129" t="s">
        <v>118</v>
      </c>
      <c r="D257" s="129" t="s">
        <v>159</v>
      </c>
      <c r="E257" s="130" t="s">
        <v>637</v>
      </c>
      <c r="F257" s="131" t="s">
        <v>638</v>
      </c>
      <c r="G257" s="132" t="s">
        <v>552</v>
      </c>
      <c r="H257" s="176"/>
      <c r="I257" s="134"/>
      <c r="J257" s="135">
        <f>ROUND(I257*H257,2)</f>
        <v>0</v>
      </c>
      <c r="K257" s="131" t="s">
        <v>225</v>
      </c>
      <c r="L257" s="30"/>
      <c r="M257" s="136" t="s">
        <v>1</v>
      </c>
      <c r="N257" s="137" t="s">
        <v>41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294</v>
      </c>
      <c r="AT257" s="140" t="s">
        <v>159</v>
      </c>
      <c r="AU257" s="140" t="s">
        <v>84</v>
      </c>
      <c r="AY257" s="15" t="s">
        <v>158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80</v>
      </c>
      <c r="BK257" s="141">
        <f>ROUND(I257*H257,2)</f>
        <v>0</v>
      </c>
      <c r="BL257" s="15" t="s">
        <v>294</v>
      </c>
      <c r="BM257" s="140" t="s">
        <v>639</v>
      </c>
    </row>
    <row r="258" spans="2:65" s="10" customFormat="1" ht="22.9" customHeight="1">
      <c r="B258" s="118"/>
      <c r="D258" s="119" t="s">
        <v>75</v>
      </c>
      <c r="E258" s="164" t="s">
        <v>640</v>
      </c>
      <c r="F258" s="164" t="s">
        <v>641</v>
      </c>
      <c r="I258" s="121"/>
      <c r="J258" s="165">
        <f>BK258</f>
        <v>0</v>
      </c>
      <c r="L258" s="118"/>
      <c r="M258" s="123"/>
      <c r="P258" s="124">
        <f>SUM(P259:P288)</f>
        <v>0</v>
      </c>
      <c r="R258" s="124">
        <f>SUM(R259:R288)</f>
        <v>11.692950199999999</v>
      </c>
      <c r="T258" s="125">
        <f>SUM(T259:T288)</f>
        <v>0</v>
      </c>
      <c r="AR258" s="119" t="s">
        <v>84</v>
      </c>
      <c r="AT258" s="126" t="s">
        <v>75</v>
      </c>
      <c r="AU258" s="126" t="s">
        <v>80</v>
      </c>
      <c r="AY258" s="119" t="s">
        <v>158</v>
      </c>
      <c r="BK258" s="127">
        <f>SUM(BK259:BK288)</f>
        <v>0</v>
      </c>
    </row>
    <row r="259" spans="2:65" s="1" customFormat="1" ht="24.2" customHeight="1">
      <c r="B259" s="128"/>
      <c r="C259" s="129" t="s">
        <v>491</v>
      </c>
      <c r="D259" s="129" t="s">
        <v>159</v>
      </c>
      <c r="E259" s="130" t="s">
        <v>1259</v>
      </c>
      <c r="F259" s="131" t="s">
        <v>1260</v>
      </c>
      <c r="G259" s="132" t="s">
        <v>1261</v>
      </c>
      <c r="H259" s="133">
        <v>10430.6</v>
      </c>
      <c r="I259" s="134"/>
      <c r="J259" s="135">
        <f>ROUND(I259*H259,2)</f>
        <v>0</v>
      </c>
      <c r="K259" s="131" t="s">
        <v>225</v>
      </c>
      <c r="L259" s="30"/>
      <c r="M259" s="136" t="s">
        <v>1</v>
      </c>
      <c r="N259" s="137" t="s">
        <v>41</v>
      </c>
      <c r="P259" s="138">
        <f>O259*H259</f>
        <v>0</v>
      </c>
      <c r="Q259" s="138">
        <v>5.0000000000000002E-5</v>
      </c>
      <c r="R259" s="138">
        <f>Q259*H259</f>
        <v>0.52153000000000005</v>
      </c>
      <c r="S259" s="138">
        <v>0</v>
      </c>
      <c r="T259" s="139">
        <f>S259*H259</f>
        <v>0</v>
      </c>
      <c r="AR259" s="140" t="s">
        <v>294</v>
      </c>
      <c r="AT259" s="140" t="s">
        <v>159</v>
      </c>
      <c r="AU259" s="140" t="s">
        <v>84</v>
      </c>
      <c r="AY259" s="15" t="s">
        <v>158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5" t="s">
        <v>80</v>
      </c>
      <c r="BK259" s="141">
        <f>ROUND(I259*H259,2)</f>
        <v>0</v>
      </c>
      <c r="BL259" s="15" t="s">
        <v>294</v>
      </c>
      <c r="BM259" s="140" t="s">
        <v>1262</v>
      </c>
    </row>
    <row r="260" spans="2:65" s="11" customFormat="1">
      <c r="B260" s="142"/>
      <c r="D260" s="143" t="s">
        <v>165</v>
      </c>
      <c r="E260" s="144" t="s">
        <v>1</v>
      </c>
      <c r="F260" s="145" t="s">
        <v>1263</v>
      </c>
      <c r="H260" s="146">
        <v>3085.5</v>
      </c>
      <c r="I260" s="147"/>
      <c r="L260" s="142"/>
      <c r="M260" s="148"/>
      <c r="T260" s="149"/>
      <c r="AT260" s="144" t="s">
        <v>165</v>
      </c>
      <c r="AU260" s="144" t="s">
        <v>84</v>
      </c>
      <c r="AV260" s="11" t="s">
        <v>84</v>
      </c>
      <c r="AW260" s="11" t="s">
        <v>32</v>
      </c>
      <c r="AX260" s="11" t="s">
        <v>76</v>
      </c>
      <c r="AY260" s="144" t="s">
        <v>158</v>
      </c>
    </row>
    <row r="261" spans="2:65" s="11" customFormat="1">
      <c r="B261" s="142"/>
      <c r="D261" s="143" t="s">
        <v>165</v>
      </c>
      <c r="E261" s="144" t="s">
        <v>1</v>
      </c>
      <c r="F261" s="145" t="s">
        <v>1264</v>
      </c>
      <c r="H261" s="146">
        <v>2941</v>
      </c>
      <c r="I261" s="147"/>
      <c r="L261" s="142"/>
      <c r="M261" s="148"/>
      <c r="T261" s="149"/>
      <c r="AT261" s="144" t="s">
        <v>165</v>
      </c>
      <c r="AU261" s="144" t="s">
        <v>84</v>
      </c>
      <c r="AV261" s="11" t="s">
        <v>84</v>
      </c>
      <c r="AW261" s="11" t="s">
        <v>32</v>
      </c>
      <c r="AX261" s="11" t="s">
        <v>76</v>
      </c>
      <c r="AY261" s="144" t="s">
        <v>158</v>
      </c>
    </row>
    <row r="262" spans="2:65" s="11" customFormat="1">
      <c r="B262" s="142"/>
      <c r="D262" s="143" t="s">
        <v>165</v>
      </c>
      <c r="E262" s="144" t="s">
        <v>1</v>
      </c>
      <c r="F262" s="145" t="s">
        <v>1265</v>
      </c>
      <c r="H262" s="146">
        <v>1029.5999999999999</v>
      </c>
      <c r="I262" s="147"/>
      <c r="L262" s="142"/>
      <c r="M262" s="148"/>
      <c r="T262" s="149"/>
      <c r="AT262" s="144" t="s">
        <v>165</v>
      </c>
      <c r="AU262" s="144" t="s">
        <v>84</v>
      </c>
      <c r="AV262" s="11" t="s">
        <v>84</v>
      </c>
      <c r="AW262" s="11" t="s">
        <v>32</v>
      </c>
      <c r="AX262" s="11" t="s">
        <v>76</v>
      </c>
      <c r="AY262" s="144" t="s">
        <v>158</v>
      </c>
    </row>
    <row r="263" spans="2:65" s="11" customFormat="1">
      <c r="B263" s="142"/>
      <c r="D263" s="143" t="s">
        <v>165</v>
      </c>
      <c r="E263" s="144" t="s">
        <v>1</v>
      </c>
      <c r="F263" s="145" t="s">
        <v>1266</v>
      </c>
      <c r="H263" s="146">
        <v>1224</v>
      </c>
      <c r="I263" s="147"/>
      <c r="L263" s="142"/>
      <c r="M263" s="148"/>
      <c r="T263" s="149"/>
      <c r="AT263" s="144" t="s">
        <v>165</v>
      </c>
      <c r="AU263" s="144" t="s">
        <v>84</v>
      </c>
      <c r="AV263" s="11" t="s">
        <v>84</v>
      </c>
      <c r="AW263" s="11" t="s">
        <v>32</v>
      </c>
      <c r="AX263" s="11" t="s">
        <v>76</v>
      </c>
      <c r="AY263" s="144" t="s">
        <v>158</v>
      </c>
    </row>
    <row r="264" spans="2:65" s="11" customFormat="1">
      <c r="B264" s="142"/>
      <c r="D264" s="143" t="s">
        <v>165</v>
      </c>
      <c r="E264" s="144" t="s">
        <v>1</v>
      </c>
      <c r="F264" s="145" t="s">
        <v>1267</v>
      </c>
      <c r="H264" s="146">
        <v>2150.5</v>
      </c>
      <c r="I264" s="147"/>
      <c r="L264" s="142"/>
      <c r="M264" s="148"/>
      <c r="T264" s="149"/>
      <c r="AT264" s="144" t="s">
        <v>165</v>
      </c>
      <c r="AU264" s="144" t="s">
        <v>84</v>
      </c>
      <c r="AV264" s="11" t="s">
        <v>84</v>
      </c>
      <c r="AW264" s="11" t="s">
        <v>32</v>
      </c>
      <c r="AX264" s="11" t="s">
        <v>76</v>
      </c>
      <c r="AY264" s="144" t="s">
        <v>158</v>
      </c>
    </row>
    <row r="265" spans="2:65" s="1" customFormat="1" ht="21.75" customHeight="1">
      <c r="B265" s="128"/>
      <c r="C265" s="166" t="s">
        <v>496</v>
      </c>
      <c r="D265" s="166" t="s">
        <v>544</v>
      </c>
      <c r="E265" s="167" t="s">
        <v>1268</v>
      </c>
      <c r="F265" s="168" t="s">
        <v>1269</v>
      </c>
      <c r="G265" s="169" t="s">
        <v>248</v>
      </c>
      <c r="H265" s="170">
        <v>9.4019999999999992</v>
      </c>
      <c r="I265" s="171"/>
      <c r="J265" s="172">
        <f>ROUND(I265*H265,2)</f>
        <v>0</v>
      </c>
      <c r="K265" s="168" t="s">
        <v>225</v>
      </c>
      <c r="L265" s="173"/>
      <c r="M265" s="174" t="s">
        <v>1</v>
      </c>
      <c r="N265" s="175" t="s">
        <v>41</v>
      </c>
      <c r="P265" s="138">
        <f>O265*H265</f>
        <v>0</v>
      </c>
      <c r="Q265" s="138">
        <v>1</v>
      </c>
      <c r="R265" s="138">
        <f>Q265*H265</f>
        <v>9.4019999999999992</v>
      </c>
      <c r="S265" s="138">
        <v>0</v>
      </c>
      <c r="T265" s="139">
        <f>S265*H265</f>
        <v>0</v>
      </c>
      <c r="AR265" s="140" t="s">
        <v>377</v>
      </c>
      <c r="AT265" s="140" t="s">
        <v>544</v>
      </c>
      <c r="AU265" s="140" t="s">
        <v>84</v>
      </c>
      <c r="AY265" s="15" t="s">
        <v>158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5" t="s">
        <v>80</v>
      </c>
      <c r="BK265" s="141">
        <f>ROUND(I265*H265,2)</f>
        <v>0</v>
      </c>
      <c r="BL265" s="15" t="s">
        <v>294</v>
      </c>
      <c r="BM265" s="140" t="s">
        <v>1270</v>
      </c>
    </row>
    <row r="266" spans="2:65" s="11" customFormat="1">
      <c r="B266" s="142"/>
      <c r="D266" s="143" t="s">
        <v>165</v>
      </c>
      <c r="E266" s="144" t="s">
        <v>1</v>
      </c>
      <c r="F266" s="145" t="s">
        <v>1271</v>
      </c>
      <c r="H266" s="146">
        <v>3.0859999999999999</v>
      </c>
      <c r="I266" s="147"/>
      <c r="L266" s="142"/>
      <c r="M266" s="148"/>
      <c r="T266" s="149"/>
      <c r="AT266" s="144" t="s">
        <v>165</v>
      </c>
      <c r="AU266" s="144" t="s">
        <v>84</v>
      </c>
      <c r="AV266" s="11" t="s">
        <v>84</v>
      </c>
      <c r="AW266" s="11" t="s">
        <v>32</v>
      </c>
      <c r="AX266" s="11" t="s">
        <v>76</v>
      </c>
      <c r="AY266" s="144" t="s">
        <v>158</v>
      </c>
    </row>
    <row r="267" spans="2:65" s="11" customFormat="1">
      <c r="B267" s="142"/>
      <c r="D267" s="143" t="s">
        <v>165</v>
      </c>
      <c r="E267" s="144" t="s">
        <v>1</v>
      </c>
      <c r="F267" s="145" t="s">
        <v>1272</v>
      </c>
      <c r="H267" s="146">
        <v>2.9409999999999998</v>
      </c>
      <c r="I267" s="147"/>
      <c r="L267" s="142"/>
      <c r="M267" s="148"/>
      <c r="T267" s="149"/>
      <c r="AT267" s="144" t="s">
        <v>165</v>
      </c>
      <c r="AU267" s="144" t="s">
        <v>84</v>
      </c>
      <c r="AV267" s="11" t="s">
        <v>84</v>
      </c>
      <c r="AW267" s="11" t="s">
        <v>32</v>
      </c>
      <c r="AX267" s="11" t="s">
        <v>76</v>
      </c>
      <c r="AY267" s="144" t="s">
        <v>158</v>
      </c>
    </row>
    <row r="268" spans="2:65" s="11" customFormat="1">
      <c r="B268" s="142"/>
      <c r="D268" s="143" t="s">
        <v>165</v>
      </c>
      <c r="E268" s="144" t="s">
        <v>1</v>
      </c>
      <c r="F268" s="145" t="s">
        <v>1273</v>
      </c>
      <c r="H268" s="146">
        <v>1.224</v>
      </c>
      <c r="I268" s="147"/>
      <c r="L268" s="142"/>
      <c r="M268" s="148"/>
      <c r="T268" s="149"/>
      <c r="AT268" s="144" t="s">
        <v>165</v>
      </c>
      <c r="AU268" s="144" t="s">
        <v>84</v>
      </c>
      <c r="AV268" s="11" t="s">
        <v>84</v>
      </c>
      <c r="AW268" s="11" t="s">
        <v>32</v>
      </c>
      <c r="AX268" s="11" t="s">
        <v>76</v>
      </c>
      <c r="AY268" s="144" t="s">
        <v>158</v>
      </c>
    </row>
    <row r="269" spans="2:65" s="11" customFormat="1">
      <c r="B269" s="142"/>
      <c r="D269" s="143" t="s">
        <v>165</v>
      </c>
      <c r="E269" s="144" t="s">
        <v>1</v>
      </c>
      <c r="F269" s="145" t="s">
        <v>1274</v>
      </c>
      <c r="H269" s="146">
        <v>2.1509999999999998</v>
      </c>
      <c r="I269" s="147"/>
      <c r="L269" s="142"/>
      <c r="M269" s="148"/>
      <c r="T269" s="149"/>
      <c r="AT269" s="144" t="s">
        <v>165</v>
      </c>
      <c r="AU269" s="144" t="s">
        <v>84</v>
      </c>
      <c r="AV269" s="11" t="s">
        <v>84</v>
      </c>
      <c r="AW269" s="11" t="s">
        <v>32</v>
      </c>
      <c r="AX269" s="11" t="s">
        <v>76</v>
      </c>
      <c r="AY269" s="144" t="s">
        <v>158</v>
      </c>
    </row>
    <row r="270" spans="2:65" s="1" customFormat="1" ht="21.75" customHeight="1">
      <c r="B270" s="128"/>
      <c r="C270" s="166" t="s">
        <v>502</v>
      </c>
      <c r="D270" s="166" t="s">
        <v>544</v>
      </c>
      <c r="E270" s="167" t="s">
        <v>1275</v>
      </c>
      <c r="F270" s="168" t="s">
        <v>1276</v>
      </c>
      <c r="G270" s="169" t="s">
        <v>248</v>
      </c>
      <c r="H270" s="170">
        <v>1.03</v>
      </c>
      <c r="I270" s="171"/>
      <c r="J270" s="172">
        <f>ROUND(I270*H270,2)</f>
        <v>0</v>
      </c>
      <c r="K270" s="168" t="s">
        <v>225</v>
      </c>
      <c r="L270" s="173"/>
      <c r="M270" s="174" t="s">
        <v>1</v>
      </c>
      <c r="N270" s="175" t="s">
        <v>41</v>
      </c>
      <c r="P270" s="138">
        <f>O270*H270</f>
        <v>0</v>
      </c>
      <c r="Q270" s="138">
        <v>1</v>
      </c>
      <c r="R270" s="138">
        <f>Q270*H270</f>
        <v>1.03</v>
      </c>
      <c r="S270" s="138">
        <v>0</v>
      </c>
      <c r="T270" s="139">
        <f>S270*H270</f>
        <v>0</v>
      </c>
      <c r="AR270" s="140" t="s">
        <v>377</v>
      </c>
      <c r="AT270" s="140" t="s">
        <v>544</v>
      </c>
      <c r="AU270" s="140" t="s">
        <v>84</v>
      </c>
      <c r="AY270" s="15" t="s">
        <v>158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5" t="s">
        <v>80</v>
      </c>
      <c r="BK270" s="141">
        <f>ROUND(I270*H270,2)</f>
        <v>0</v>
      </c>
      <c r="BL270" s="15" t="s">
        <v>294</v>
      </c>
      <c r="BM270" s="140" t="s">
        <v>1277</v>
      </c>
    </row>
    <row r="271" spans="2:65" s="11" customFormat="1">
      <c r="B271" s="142"/>
      <c r="D271" s="143" t="s">
        <v>165</v>
      </c>
      <c r="E271" s="144" t="s">
        <v>1</v>
      </c>
      <c r="F271" s="145" t="s">
        <v>1278</v>
      </c>
      <c r="H271" s="146">
        <v>1.03</v>
      </c>
      <c r="I271" s="147"/>
      <c r="L271" s="142"/>
      <c r="M271" s="148"/>
      <c r="T271" s="149"/>
      <c r="AT271" s="144" t="s">
        <v>165</v>
      </c>
      <c r="AU271" s="144" t="s">
        <v>84</v>
      </c>
      <c r="AV271" s="11" t="s">
        <v>84</v>
      </c>
      <c r="AW271" s="11" t="s">
        <v>32</v>
      </c>
      <c r="AX271" s="11" t="s">
        <v>80</v>
      </c>
      <c r="AY271" s="144" t="s">
        <v>158</v>
      </c>
    </row>
    <row r="272" spans="2:65" s="1" customFormat="1" ht="24.2" customHeight="1">
      <c r="B272" s="128"/>
      <c r="C272" s="129" t="s">
        <v>506</v>
      </c>
      <c r="D272" s="129" t="s">
        <v>159</v>
      </c>
      <c r="E272" s="130" t="s">
        <v>1279</v>
      </c>
      <c r="F272" s="131" t="s">
        <v>1280</v>
      </c>
      <c r="G272" s="132" t="s">
        <v>325</v>
      </c>
      <c r="H272" s="133">
        <v>1</v>
      </c>
      <c r="I272" s="134"/>
      <c r="J272" s="135">
        <f>ROUND(I272*H272,2)</f>
        <v>0</v>
      </c>
      <c r="K272" s="131" t="s">
        <v>1</v>
      </c>
      <c r="L272" s="30"/>
      <c r="M272" s="136" t="s">
        <v>1</v>
      </c>
      <c r="N272" s="137" t="s">
        <v>41</v>
      </c>
      <c r="P272" s="138">
        <f>O272*H272</f>
        <v>0</v>
      </c>
      <c r="Q272" s="138">
        <v>0</v>
      </c>
      <c r="R272" s="138">
        <f>Q272*H272</f>
        <v>0</v>
      </c>
      <c r="S272" s="138">
        <v>0</v>
      </c>
      <c r="T272" s="139">
        <f>S272*H272</f>
        <v>0</v>
      </c>
      <c r="AR272" s="140" t="s">
        <v>294</v>
      </c>
      <c r="AT272" s="140" t="s">
        <v>159</v>
      </c>
      <c r="AU272" s="140" t="s">
        <v>84</v>
      </c>
      <c r="AY272" s="15" t="s">
        <v>158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5" t="s">
        <v>80</v>
      </c>
      <c r="BK272" s="141">
        <f>ROUND(I272*H272,2)</f>
        <v>0</v>
      </c>
      <c r="BL272" s="15" t="s">
        <v>294</v>
      </c>
      <c r="BM272" s="140" t="s">
        <v>1038</v>
      </c>
    </row>
    <row r="273" spans="2:65" s="1" customFormat="1" ht="24.2" customHeight="1">
      <c r="B273" s="128"/>
      <c r="C273" s="129" t="s">
        <v>510</v>
      </c>
      <c r="D273" s="129" t="s">
        <v>159</v>
      </c>
      <c r="E273" s="130" t="s">
        <v>1064</v>
      </c>
      <c r="F273" s="131" t="s">
        <v>1065</v>
      </c>
      <c r="G273" s="132" t="s">
        <v>256</v>
      </c>
      <c r="H273" s="133">
        <v>8.82</v>
      </c>
      <c r="I273" s="134"/>
      <c r="J273" s="135">
        <f>ROUND(I273*H273,2)</f>
        <v>0</v>
      </c>
      <c r="K273" s="131" t="s">
        <v>225</v>
      </c>
      <c r="L273" s="30"/>
      <c r="M273" s="136" t="s">
        <v>1</v>
      </c>
      <c r="N273" s="137" t="s">
        <v>41</v>
      </c>
      <c r="P273" s="138">
        <f>O273*H273</f>
        <v>0</v>
      </c>
      <c r="Q273" s="138">
        <v>6.0999999999999997E-4</v>
      </c>
      <c r="R273" s="138">
        <f>Q273*H273</f>
        <v>5.3801999999999999E-3</v>
      </c>
      <c r="S273" s="138">
        <v>0</v>
      </c>
      <c r="T273" s="139">
        <f>S273*H273</f>
        <v>0</v>
      </c>
      <c r="AR273" s="140" t="s">
        <v>294</v>
      </c>
      <c r="AT273" s="140" t="s">
        <v>159</v>
      </c>
      <c r="AU273" s="140" t="s">
        <v>84</v>
      </c>
      <c r="AY273" s="15" t="s">
        <v>158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5" t="s">
        <v>80</v>
      </c>
      <c r="BK273" s="141">
        <f>ROUND(I273*H273,2)</f>
        <v>0</v>
      </c>
      <c r="BL273" s="15" t="s">
        <v>294</v>
      </c>
      <c r="BM273" s="140" t="s">
        <v>1066</v>
      </c>
    </row>
    <row r="274" spans="2:65" s="11" customFormat="1">
      <c r="B274" s="142"/>
      <c r="D274" s="143" t="s">
        <v>165</v>
      </c>
      <c r="E274" s="144" t="s">
        <v>1</v>
      </c>
      <c r="F274" s="145" t="s">
        <v>1281</v>
      </c>
      <c r="H274" s="146">
        <v>8.82</v>
      </c>
      <c r="I274" s="147"/>
      <c r="L274" s="142"/>
      <c r="M274" s="148"/>
      <c r="T274" s="149"/>
      <c r="AT274" s="144" t="s">
        <v>165</v>
      </c>
      <c r="AU274" s="144" t="s">
        <v>84</v>
      </c>
      <c r="AV274" s="11" t="s">
        <v>84</v>
      </c>
      <c r="AW274" s="11" t="s">
        <v>32</v>
      </c>
      <c r="AX274" s="11" t="s">
        <v>80</v>
      </c>
      <c r="AY274" s="144" t="s">
        <v>158</v>
      </c>
    </row>
    <row r="275" spans="2:65" s="1" customFormat="1" ht="24.2" customHeight="1">
      <c r="B275" s="128"/>
      <c r="C275" s="166" t="s">
        <v>515</v>
      </c>
      <c r="D275" s="166" t="s">
        <v>544</v>
      </c>
      <c r="E275" s="167" t="s">
        <v>1068</v>
      </c>
      <c r="F275" s="168" t="s">
        <v>1069</v>
      </c>
      <c r="G275" s="169" t="s">
        <v>256</v>
      </c>
      <c r="H275" s="170">
        <v>8.82</v>
      </c>
      <c r="I275" s="171"/>
      <c r="J275" s="172">
        <f>ROUND(I275*H275,2)</f>
        <v>0</v>
      </c>
      <c r="K275" s="168" t="s">
        <v>225</v>
      </c>
      <c r="L275" s="173"/>
      <c r="M275" s="174" t="s">
        <v>1</v>
      </c>
      <c r="N275" s="175" t="s">
        <v>41</v>
      </c>
      <c r="P275" s="138">
        <f>O275*H275</f>
        <v>0</v>
      </c>
      <c r="Q275" s="138">
        <v>2.7E-2</v>
      </c>
      <c r="R275" s="138">
        <f>Q275*H275</f>
        <v>0.23814000000000002</v>
      </c>
      <c r="S275" s="138">
        <v>0</v>
      </c>
      <c r="T275" s="139">
        <f>S275*H275</f>
        <v>0</v>
      </c>
      <c r="AR275" s="140" t="s">
        <v>377</v>
      </c>
      <c r="AT275" s="140" t="s">
        <v>544</v>
      </c>
      <c r="AU275" s="140" t="s">
        <v>84</v>
      </c>
      <c r="AY275" s="15" t="s">
        <v>158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5" t="s">
        <v>80</v>
      </c>
      <c r="BK275" s="141">
        <f>ROUND(I275*H275,2)</f>
        <v>0</v>
      </c>
      <c r="BL275" s="15" t="s">
        <v>294</v>
      </c>
      <c r="BM275" s="140" t="s">
        <v>1070</v>
      </c>
    </row>
    <row r="276" spans="2:65" s="11" customFormat="1">
      <c r="B276" s="142"/>
      <c r="D276" s="143" t="s">
        <v>165</v>
      </c>
      <c r="E276" s="144" t="s">
        <v>1</v>
      </c>
      <c r="F276" s="145" t="s">
        <v>1281</v>
      </c>
      <c r="H276" s="146">
        <v>8.82</v>
      </c>
      <c r="I276" s="147"/>
      <c r="L276" s="142"/>
      <c r="M276" s="148"/>
      <c r="T276" s="149"/>
      <c r="AT276" s="144" t="s">
        <v>165</v>
      </c>
      <c r="AU276" s="144" t="s">
        <v>84</v>
      </c>
      <c r="AV276" s="11" t="s">
        <v>84</v>
      </c>
      <c r="AW276" s="11" t="s">
        <v>32</v>
      </c>
      <c r="AX276" s="11" t="s">
        <v>80</v>
      </c>
      <c r="AY276" s="144" t="s">
        <v>158</v>
      </c>
    </row>
    <row r="277" spans="2:65" s="1" customFormat="1" ht="24.2" customHeight="1">
      <c r="B277" s="128"/>
      <c r="C277" s="129" t="s">
        <v>521</v>
      </c>
      <c r="D277" s="129" t="s">
        <v>159</v>
      </c>
      <c r="E277" s="130" t="s">
        <v>1072</v>
      </c>
      <c r="F277" s="131" t="s">
        <v>1073</v>
      </c>
      <c r="G277" s="132" t="s">
        <v>256</v>
      </c>
      <c r="H277" s="133">
        <v>18</v>
      </c>
      <c r="I277" s="134"/>
      <c r="J277" s="135">
        <f>ROUND(I277*H277,2)</f>
        <v>0</v>
      </c>
      <c r="K277" s="131" t="s">
        <v>225</v>
      </c>
      <c r="L277" s="30"/>
      <c r="M277" s="136" t="s">
        <v>1</v>
      </c>
      <c r="N277" s="137" t="s">
        <v>41</v>
      </c>
      <c r="P277" s="138">
        <f>O277*H277</f>
        <v>0</v>
      </c>
      <c r="Q277" s="138">
        <v>1.3999999999999999E-4</v>
      </c>
      <c r="R277" s="138">
        <f>Q277*H277</f>
        <v>2.5199999999999997E-3</v>
      </c>
      <c r="S277" s="138">
        <v>0</v>
      </c>
      <c r="T277" s="139">
        <f>S277*H277</f>
        <v>0</v>
      </c>
      <c r="AR277" s="140" t="s">
        <v>294</v>
      </c>
      <c r="AT277" s="140" t="s">
        <v>159</v>
      </c>
      <c r="AU277" s="140" t="s">
        <v>84</v>
      </c>
      <c r="AY277" s="15" t="s">
        <v>158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5" t="s">
        <v>80</v>
      </c>
      <c r="BK277" s="141">
        <f>ROUND(I277*H277,2)</f>
        <v>0</v>
      </c>
      <c r="BL277" s="15" t="s">
        <v>294</v>
      </c>
      <c r="BM277" s="140" t="s">
        <v>1074</v>
      </c>
    </row>
    <row r="278" spans="2:65" s="11" customFormat="1">
      <c r="B278" s="142"/>
      <c r="D278" s="143" t="s">
        <v>165</v>
      </c>
      <c r="E278" s="144" t="s">
        <v>1</v>
      </c>
      <c r="F278" s="145" t="s">
        <v>1282</v>
      </c>
      <c r="H278" s="146">
        <v>3.6</v>
      </c>
      <c r="I278" s="147"/>
      <c r="L278" s="142"/>
      <c r="M278" s="148"/>
      <c r="T278" s="149"/>
      <c r="AT278" s="144" t="s">
        <v>165</v>
      </c>
      <c r="AU278" s="144" t="s">
        <v>84</v>
      </c>
      <c r="AV278" s="11" t="s">
        <v>84</v>
      </c>
      <c r="AW278" s="11" t="s">
        <v>32</v>
      </c>
      <c r="AX278" s="11" t="s">
        <v>76</v>
      </c>
      <c r="AY278" s="144" t="s">
        <v>158</v>
      </c>
    </row>
    <row r="279" spans="2:65" s="11" customFormat="1">
      <c r="B279" s="142"/>
      <c r="D279" s="143" t="s">
        <v>165</v>
      </c>
      <c r="E279" s="144" t="s">
        <v>1</v>
      </c>
      <c r="F279" s="145" t="s">
        <v>1283</v>
      </c>
      <c r="H279" s="146">
        <v>10.08</v>
      </c>
      <c r="I279" s="147"/>
      <c r="L279" s="142"/>
      <c r="M279" s="148"/>
      <c r="T279" s="149"/>
      <c r="AT279" s="144" t="s">
        <v>165</v>
      </c>
      <c r="AU279" s="144" t="s">
        <v>84</v>
      </c>
      <c r="AV279" s="11" t="s">
        <v>84</v>
      </c>
      <c r="AW279" s="11" t="s">
        <v>32</v>
      </c>
      <c r="AX279" s="11" t="s">
        <v>76</v>
      </c>
      <c r="AY279" s="144" t="s">
        <v>158</v>
      </c>
    </row>
    <row r="280" spans="2:65" s="11" customFormat="1">
      <c r="B280" s="142"/>
      <c r="D280" s="143" t="s">
        <v>165</v>
      </c>
      <c r="E280" s="144" t="s">
        <v>1</v>
      </c>
      <c r="F280" s="145" t="s">
        <v>1284</v>
      </c>
      <c r="H280" s="146">
        <v>4.32</v>
      </c>
      <c r="I280" s="147"/>
      <c r="L280" s="142"/>
      <c r="M280" s="148"/>
      <c r="T280" s="149"/>
      <c r="AT280" s="144" t="s">
        <v>165</v>
      </c>
      <c r="AU280" s="144" t="s">
        <v>84</v>
      </c>
      <c r="AV280" s="11" t="s">
        <v>84</v>
      </c>
      <c r="AW280" s="11" t="s">
        <v>32</v>
      </c>
      <c r="AX280" s="11" t="s">
        <v>76</v>
      </c>
      <c r="AY280" s="144" t="s">
        <v>158</v>
      </c>
    </row>
    <row r="281" spans="2:65" s="1" customFormat="1" ht="24.2" customHeight="1">
      <c r="B281" s="128"/>
      <c r="C281" s="166" t="s">
        <v>530</v>
      </c>
      <c r="D281" s="166" t="s">
        <v>544</v>
      </c>
      <c r="E281" s="167" t="s">
        <v>1076</v>
      </c>
      <c r="F281" s="168" t="s">
        <v>1077</v>
      </c>
      <c r="G281" s="169" t="s">
        <v>256</v>
      </c>
      <c r="H281" s="170">
        <v>18</v>
      </c>
      <c r="I281" s="171"/>
      <c r="J281" s="172">
        <f>ROUND(I281*H281,2)</f>
        <v>0</v>
      </c>
      <c r="K281" s="168" t="s">
        <v>225</v>
      </c>
      <c r="L281" s="173"/>
      <c r="M281" s="174" t="s">
        <v>1</v>
      </c>
      <c r="N281" s="175" t="s">
        <v>41</v>
      </c>
      <c r="P281" s="138">
        <f>O281*H281</f>
        <v>0</v>
      </c>
      <c r="Q281" s="138">
        <v>2.741E-2</v>
      </c>
      <c r="R281" s="138">
        <f>Q281*H281</f>
        <v>0.49337999999999999</v>
      </c>
      <c r="S281" s="138">
        <v>0</v>
      </c>
      <c r="T281" s="139">
        <f>S281*H281</f>
        <v>0</v>
      </c>
      <c r="AR281" s="140" t="s">
        <v>377</v>
      </c>
      <c r="AT281" s="140" t="s">
        <v>544</v>
      </c>
      <c r="AU281" s="140" t="s">
        <v>84</v>
      </c>
      <c r="AY281" s="15" t="s">
        <v>158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5" t="s">
        <v>80</v>
      </c>
      <c r="BK281" s="141">
        <f>ROUND(I281*H281,2)</f>
        <v>0</v>
      </c>
      <c r="BL281" s="15" t="s">
        <v>294</v>
      </c>
      <c r="BM281" s="140" t="s">
        <v>1078</v>
      </c>
    </row>
    <row r="282" spans="2:65" s="11" customFormat="1">
      <c r="B282" s="142"/>
      <c r="D282" s="143" t="s">
        <v>165</v>
      </c>
      <c r="E282" s="144" t="s">
        <v>1</v>
      </c>
      <c r="F282" s="145" t="s">
        <v>1282</v>
      </c>
      <c r="H282" s="146">
        <v>3.6</v>
      </c>
      <c r="I282" s="147"/>
      <c r="L282" s="142"/>
      <c r="M282" s="148"/>
      <c r="T282" s="149"/>
      <c r="AT282" s="144" t="s">
        <v>165</v>
      </c>
      <c r="AU282" s="144" t="s">
        <v>84</v>
      </c>
      <c r="AV282" s="11" t="s">
        <v>84</v>
      </c>
      <c r="AW282" s="11" t="s">
        <v>32</v>
      </c>
      <c r="AX282" s="11" t="s">
        <v>76</v>
      </c>
      <c r="AY282" s="144" t="s">
        <v>158</v>
      </c>
    </row>
    <row r="283" spans="2:65" s="11" customFormat="1">
      <c r="B283" s="142"/>
      <c r="D283" s="143" t="s">
        <v>165</v>
      </c>
      <c r="E283" s="144" t="s">
        <v>1</v>
      </c>
      <c r="F283" s="145" t="s">
        <v>1283</v>
      </c>
      <c r="H283" s="146">
        <v>10.08</v>
      </c>
      <c r="I283" s="147"/>
      <c r="L283" s="142"/>
      <c r="M283" s="148"/>
      <c r="T283" s="149"/>
      <c r="AT283" s="144" t="s">
        <v>165</v>
      </c>
      <c r="AU283" s="144" t="s">
        <v>84</v>
      </c>
      <c r="AV283" s="11" t="s">
        <v>84</v>
      </c>
      <c r="AW283" s="11" t="s">
        <v>32</v>
      </c>
      <c r="AX283" s="11" t="s">
        <v>76</v>
      </c>
      <c r="AY283" s="144" t="s">
        <v>158</v>
      </c>
    </row>
    <row r="284" spans="2:65" s="11" customFormat="1">
      <c r="B284" s="142"/>
      <c r="D284" s="143" t="s">
        <v>165</v>
      </c>
      <c r="E284" s="144" t="s">
        <v>1</v>
      </c>
      <c r="F284" s="145" t="s">
        <v>1284</v>
      </c>
      <c r="H284" s="146">
        <v>4.32</v>
      </c>
      <c r="I284" s="147"/>
      <c r="L284" s="142"/>
      <c r="M284" s="148"/>
      <c r="T284" s="149"/>
      <c r="AT284" s="144" t="s">
        <v>165</v>
      </c>
      <c r="AU284" s="144" t="s">
        <v>84</v>
      </c>
      <c r="AV284" s="11" t="s">
        <v>84</v>
      </c>
      <c r="AW284" s="11" t="s">
        <v>32</v>
      </c>
      <c r="AX284" s="11" t="s">
        <v>76</v>
      </c>
      <c r="AY284" s="144" t="s">
        <v>158</v>
      </c>
    </row>
    <row r="285" spans="2:65" s="1" customFormat="1" ht="24.2" customHeight="1">
      <c r="B285" s="128"/>
      <c r="C285" s="129" t="s">
        <v>534</v>
      </c>
      <c r="D285" s="129" t="s">
        <v>159</v>
      </c>
      <c r="E285" s="130" t="s">
        <v>1285</v>
      </c>
      <c r="F285" s="131" t="s">
        <v>1286</v>
      </c>
      <c r="G285" s="132" t="s">
        <v>352</v>
      </c>
      <c r="H285" s="133">
        <v>31.2</v>
      </c>
      <c r="I285" s="134"/>
      <c r="J285" s="135">
        <f>ROUND(I285*H285,2)</f>
        <v>0</v>
      </c>
      <c r="K285" s="131" t="s">
        <v>1</v>
      </c>
      <c r="L285" s="30"/>
      <c r="M285" s="136" t="s">
        <v>1</v>
      </c>
      <c r="N285" s="137" t="s">
        <v>41</v>
      </c>
      <c r="P285" s="138">
        <f>O285*H285</f>
        <v>0</v>
      </c>
      <c r="Q285" s="138">
        <v>0</v>
      </c>
      <c r="R285" s="138">
        <f>Q285*H285</f>
        <v>0</v>
      </c>
      <c r="S285" s="138">
        <v>0</v>
      </c>
      <c r="T285" s="139">
        <f>S285*H285</f>
        <v>0</v>
      </c>
      <c r="AR285" s="140" t="s">
        <v>294</v>
      </c>
      <c r="AT285" s="140" t="s">
        <v>159</v>
      </c>
      <c r="AU285" s="140" t="s">
        <v>84</v>
      </c>
      <c r="AY285" s="15" t="s">
        <v>158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5" t="s">
        <v>80</v>
      </c>
      <c r="BK285" s="141">
        <f>ROUND(I285*H285,2)</f>
        <v>0</v>
      </c>
      <c r="BL285" s="15" t="s">
        <v>294</v>
      </c>
      <c r="BM285" s="140" t="s">
        <v>1287</v>
      </c>
    </row>
    <row r="286" spans="2:65" s="11" customFormat="1">
      <c r="B286" s="142"/>
      <c r="D286" s="143" t="s">
        <v>165</v>
      </c>
      <c r="E286" s="144" t="s">
        <v>1</v>
      </c>
      <c r="F286" s="145" t="s">
        <v>1288</v>
      </c>
      <c r="H286" s="146">
        <v>31.2</v>
      </c>
      <c r="I286" s="147"/>
      <c r="L286" s="142"/>
      <c r="M286" s="148"/>
      <c r="T286" s="149"/>
      <c r="AT286" s="144" t="s">
        <v>165</v>
      </c>
      <c r="AU286" s="144" t="s">
        <v>84</v>
      </c>
      <c r="AV286" s="11" t="s">
        <v>84</v>
      </c>
      <c r="AW286" s="11" t="s">
        <v>32</v>
      </c>
      <c r="AX286" s="11" t="s">
        <v>80</v>
      </c>
      <c r="AY286" s="144" t="s">
        <v>158</v>
      </c>
    </row>
    <row r="287" spans="2:65" s="1" customFormat="1" ht="24.2" customHeight="1">
      <c r="B287" s="128"/>
      <c r="C287" s="129" t="s">
        <v>121</v>
      </c>
      <c r="D287" s="129" t="s">
        <v>159</v>
      </c>
      <c r="E287" s="130" t="s">
        <v>1081</v>
      </c>
      <c r="F287" s="131" t="s">
        <v>1082</v>
      </c>
      <c r="G287" s="132" t="s">
        <v>325</v>
      </c>
      <c r="H287" s="133">
        <v>2</v>
      </c>
      <c r="I287" s="134"/>
      <c r="J287" s="135">
        <f>ROUND(I287*H287,2)</f>
        <v>0</v>
      </c>
      <c r="K287" s="131" t="s">
        <v>1</v>
      </c>
      <c r="L287" s="30"/>
      <c r="M287" s="136" t="s">
        <v>1</v>
      </c>
      <c r="N287" s="137" t="s">
        <v>41</v>
      </c>
      <c r="P287" s="138">
        <f>O287*H287</f>
        <v>0</v>
      </c>
      <c r="Q287" s="138">
        <v>0</v>
      </c>
      <c r="R287" s="138">
        <f>Q287*H287</f>
        <v>0</v>
      </c>
      <c r="S287" s="138">
        <v>0</v>
      </c>
      <c r="T287" s="139">
        <f>S287*H287</f>
        <v>0</v>
      </c>
      <c r="AR287" s="140" t="s">
        <v>294</v>
      </c>
      <c r="AT287" s="140" t="s">
        <v>159</v>
      </c>
      <c r="AU287" s="140" t="s">
        <v>84</v>
      </c>
      <c r="AY287" s="15" t="s">
        <v>158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5" t="s">
        <v>80</v>
      </c>
      <c r="BK287" s="141">
        <f>ROUND(I287*H287,2)</f>
        <v>0</v>
      </c>
      <c r="BL287" s="15" t="s">
        <v>294</v>
      </c>
      <c r="BM287" s="140" t="s">
        <v>1289</v>
      </c>
    </row>
    <row r="288" spans="2:65" s="1" customFormat="1" ht="24.2" customHeight="1">
      <c r="B288" s="128"/>
      <c r="C288" s="129" t="s">
        <v>543</v>
      </c>
      <c r="D288" s="129" t="s">
        <v>159</v>
      </c>
      <c r="E288" s="130" t="s">
        <v>657</v>
      </c>
      <c r="F288" s="131" t="s">
        <v>658</v>
      </c>
      <c r="G288" s="132" t="s">
        <v>552</v>
      </c>
      <c r="H288" s="176"/>
      <c r="I288" s="134"/>
      <c r="J288" s="135">
        <f>ROUND(I288*H288,2)</f>
        <v>0</v>
      </c>
      <c r="K288" s="131" t="s">
        <v>225</v>
      </c>
      <c r="L288" s="30"/>
      <c r="M288" s="136" t="s">
        <v>1</v>
      </c>
      <c r="N288" s="137" t="s">
        <v>41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294</v>
      </c>
      <c r="AT288" s="140" t="s">
        <v>159</v>
      </c>
      <c r="AU288" s="140" t="s">
        <v>84</v>
      </c>
      <c r="AY288" s="15" t="s">
        <v>158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5" t="s">
        <v>80</v>
      </c>
      <c r="BK288" s="141">
        <f>ROUND(I288*H288,2)</f>
        <v>0</v>
      </c>
      <c r="BL288" s="15" t="s">
        <v>294</v>
      </c>
      <c r="BM288" s="140" t="s">
        <v>659</v>
      </c>
    </row>
    <row r="289" spans="2:65" s="10" customFormat="1" ht="22.9" customHeight="1">
      <c r="B289" s="118"/>
      <c r="D289" s="119" t="s">
        <v>75</v>
      </c>
      <c r="E289" s="164" t="s">
        <v>660</v>
      </c>
      <c r="F289" s="164" t="s">
        <v>661</v>
      </c>
      <c r="I289" s="121"/>
      <c r="J289" s="165">
        <f>BK289</f>
        <v>0</v>
      </c>
      <c r="L289" s="118"/>
      <c r="M289" s="123"/>
      <c r="P289" s="124">
        <f>SUM(P290:P310)</f>
        <v>0</v>
      </c>
      <c r="R289" s="124">
        <f>SUM(R290:R310)</f>
        <v>0.54027479999999994</v>
      </c>
      <c r="T289" s="125">
        <f>SUM(T290:T310)</f>
        <v>0</v>
      </c>
      <c r="AR289" s="119" t="s">
        <v>84</v>
      </c>
      <c r="AT289" s="126" t="s">
        <v>75</v>
      </c>
      <c r="AU289" s="126" t="s">
        <v>80</v>
      </c>
      <c r="AY289" s="119" t="s">
        <v>158</v>
      </c>
      <c r="BK289" s="127">
        <f>SUM(BK290:BK310)</f>
        <v>0</v>
      </c>
    </row>
    <row r="290" spans="2:65" s="1" customFormat="1" ht="16.5" customHeight="1">
      <c r="B290" s="128"/>
      <c r="C290" s="129" t="s">
        <v>549</v>
      </c>
      <c r="D290" s="129" t="s">
        <v>159</v>
      </c>
      <c r="E290" s="130" t="s">
        <v>663</v>
      </c>
      <c r="F290" s="131" t="s">
        <v>664</v>
      </c>
      <c r="G290" s="132" t="s">
        <v>256</v>
      </c>
      <c r="H290" s="133">
        <v>4.47</v>
      </c>
      <c r="I290" s="134"/>
      <c r="J290" s="135">
        <f>ROUND(I290*H290,2)</f>
        <v>0</v>
      </c>
      <c r="K290" s="131" t="s">
        <v>225</v>
      </c>
      <c r="L290" s="30"/>
      <c r="M290" s="136" t="s">
        <v>1</v>
      </c>
      <c r="N290" s="137" t="s">
        <v>41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294</v>
      </c>
      <c r="AT290" s="140" t="s">
        <v>159</v>
      </c>
      <c r="AU290" s="140" t="s">
        <v>84</v>
      </c>
      <c r="AY290" s="15" t="s">
        <v>158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80</v>
      </c>
      <c r="BK290" s="141">
        <f>ROUND(I290*H290,2)</f>
        <v>0</v>
      </c>
      <c r="BL290" s="15" t="s">
        <v>294</v>
      </c>
      <c r="BM290" s="140" t="s">
        <v>665</v>
      </c>
    </row>
    <row r="291" spans="2:65" s="11" customFormat="1">
      <c r="B291" s="142"/>
      <c r="D291" s="143" t="s">
        <v>165</v>
      </c>
      <c r="E291" s="144" t="s">
        <v>1</v>
      </c>
      <c r="F291" s="145" t="s">
        <v>1290</v>
      </c>
      <c r="H291" s="146">
        <v>4.47</v>
      </c>
      <c r="I291" s="147"/>
      <c r="L291" s="142"/>
      <c r="M291" s="148"/>
      <c r="T291" s="149"/>
      <c r="AT291" s="144" t="s">
        <v>165</v>
      </c>
      <c r="AU291" s="144" t="s">
        <v>84</v>
      </c>
      <c r="AV291" s="11" t="s">
        <v>84</v>
      </c>
      <c r="AW291" s="11" t="s">
        <v>32</v>
      </c>
      <c r="AX291" s="11" t="s">
        <v>80</v>
      </c>
      <c r="AY291" s="144" t="s">
        <v>158</v>
      </c>
    </row>
    <row r="292" spans="2:65" s="1" customFormat="1" ht="16.5" customHeight="1">
      <c r="B292" s="128"/>
      <c r="C292" s="129" t="s">
        <v>556</v>
      </c>
      <c r="D292" s="129" t="s">
        <v>159</v>
      </c>
      <c r="E292" s="130" t="s">
        <v>667</v>
      </c>
      <c r="F292" s="131" t="s">
        <v>668</v>
      </c>
      <c r="G292" s="132" t="s">
        <v>256</v>
      </c>
      <c r="H292" s="133">
        <v>4.47</v>
      </c>
      <c r="I292" s="134"/>
      <c r="J292" s="135">
        <f>ROUND(I292*H292,2)</f>
        <v>0</v>
      </c>
      <c r="K292" s="131" t="s">
        <v>225</v>
      </c>
      <c r="L292" s="30"/>
      <c r="M292" s="136" t="s">
        <v>1</v>
      </c>
      <c r="N292" s="137" t="s">
        <v>41</v>
      </c>
      <c r="P292" s="138">
        <f>O292*H292</f>
        <v>0</v>
      </c>
      <c r="Q292" s="138">
        <v>2.9999999999999997E-4</v>
      </c>
      <c r="R292" s="138">
        <f>Q292*H292</f>
        <v>1.3409999999999997E-3</v>
      </c>
      <c r="S292" s="138">
        <v>0</v>
      </c>
      <c r="T292" s="139">
        <f>S292*H292</f>
        <v>0</v>
      </c>
      <c r="AR292" s="140" t="s">
        <v>294</v>
      </c>
      <c r="AT292" s="140" t="s">
        <v>159</v>
      </c>
      <c r="AU292" s="140" t="s">
        <v>84</v>
      </c>
      <c r="AY292" s="15" t="s">
        <v>158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5" t="s">
        <v>80</v>
      </c>
      <c r="BK292" s="141">
        <f>ROUND(I292*H292,2)</f>
        <v>0</v>
      </c>
      <c r="BL292" s="15" t="s">
        <v>294</v>
      </c>
      <c r="BM292" s="140" t="s">
        <v>669</v>
      </c>
    </row>
    <row r="293" spans="2:65" s="1" customFormat="1" ht="37.9" customHeight="1">
      <c r="B293" s="128"/>
      <c r="C293" s="129" t="s">
        <v>561</v>
      </c>
      <c r="D293" s="129" t="s">
        <v>159</v>
      </c>
      <c r="E293" s="130" t="s">
        <v>671</v>
      </c>
      <c r="F293" s="131" t="s">
        <v>672</v>
      </c>
      <c r="G293" s="132" t="s">
        <v>352</v>
      </c>
      <c r="H293" s="133">
        <v>26.4</v>
      </c>
      <c r="I293" s="134"/>
      <c r="J293" s="135">
        <f>ROUND(I293*H293,2)</f>
        <v>0</v>
      </c>
      <c r="K293" s="131" t="s">
        <v>225</v>
      </c>
      <c r="L293" s="30"/>
      <c r="M293" s="136" t="s">
        <v>1</v>
      </c>
      <c r="N293" s="137" t="s">
        <v>41</v>
      </c>
      <c r="P293" s="138">
        <f>O293*H293</f>
        <v>0</v>
      </c>
      <c r="Q293" s="138">
        <v>1.5299999999999999E-3</v>
      </c>
      <c r="R293" s="138">
        <f>Q293*H293</f>
        <v>4.0391999999999997E-2</v>
      </c>
      <c r="S293" s="138">
        <v>0</v>
      </c>
      <c r="T293" s="139">
        <f>S293*H293</f>
        <v>0</v>
      </c>
      <c r="AR293" s="140" t="s">
        <v>294</v>
      </c>
      <c r="AT293" s="140" t="s">
        <v>159</v>
      </c>
      <c r="AU293" s="140" t="s">
        <v>84</v>
      </c>
      <c r="AY293" s="15" t="s">
        <v>158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5" t="s">
        <v>80</v>
      </c>
      <c r="BK293" s="141">
        <f>ROUND(I293*H293,2)</f>
        <v>0</v>
      </c>
      <c r="BL293" s="15" t="s">
        <v>294</v>
      </c>
      <c r="BM293" s="140" t="s">
        <v>1085</v>
      </c>
    </row>
    <row r="294" spans="2:65" s="11" customFormat="1">
      <c r="B294" s="142"/>
      <c r="D294" s="143" t="s">
        <v>165</v>
      </c>
      <c r="E294" s="144" t="s">
        <v>1</v>
      </c>
      <c r="F294" s="145" t="s">
        <v>1086</v>
      </c>
      <c r="H294" s="146">
        <v>26.4</v>
      </c>
      <c r="I294" s="147"/>
      <c r="L294" s="142"/>
      <c r="M294" s="148"/>
      <c r="T294" s="149"/>
      <c r="AT294" s="144" t="s">
        <v>165</v>
      </c>
      <c r="AU294" s="144" t="s">
        <v>84</v>
      </c>
      <c r="AV294" s="11" t="s">
        <v>84</v>
      </c>
      <c r="AW294" s="11" t="s">
        <v>32</v>
      </c>
      <c r="AX294" s="11" t="s">
        <v>80</v>
      </c>
      <c r="AY294" s="144" t="s">
        <v>158</v>
      </c>
    </row>
    <row r="295" spans="2:65" s="1" customFormat="1" ht="37.9" customHeight="1">
      <c r="B295" s="128"/>
      <c r="C295" s="166" t="s">
        <v>566</v>
      </c>
      <c r="D295" s="166" t="s">
        <v>544</v>
      </c>
      <c r="E295" s="167" t="s">
        <v>676</v>
      </c>
      <c r="F295" s="168" t="s">
        <v>677</v>
      </c>
      <c r="G295" s="169" t="s">
        <v>352</v>
      </c>
      <c r="H295" s="170">
        <v>29.04</v>
      </c>
      <c r="I295" s="171"/>
      <c r="J295" s="172">
        <f>ROUND(I295*H295,2)</f>
        <v>0</v>
      </c>
      <c r="K295" s="168" t="s">
        <v>225</v>
      </c>
      <c r="L295" s="173"/>
      <c r="M295" s="174" t="s">
        <v>1</v>
      </c>
      <c r="N295" s="175" t="s">
        <v>41</v>
      </c>
      <c r="P295" s="138">
        <f>O295*H295</f>
        <v>0</v>
      </c>
      <c r="Q295" s="138">
        <v>6.6E-3</v>
      </c>
      <c r="R295" s="138">
        <f>Q295*H295</f>
        <v>0.191664</v>
      </c>
      <c r="S295" s="138">
        <v>0</v>
      </c>
      <c r="T295" s="139">
        <f>S295*H295</f>
        <v>0</v>
      </c>
      <c r="AR295" s="140" t="s">
        <v>377</v>
      </c>
      <c r="AT295" s="140" t="s">
        <v>544</v>
      </c>
      <c r="AU295" s="140" t="s">
        <v>84</v>
      </c>
      <c r="AY295" s="15" t="s">
        <v>158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5" t="s">
        <v>80</v>
      </c>
      <c r="BK295" s="141">
        <f>ROUND(I295*H295,2)</f>
        <v>0</v>
      </c>
      <c r="BL295" s="15" t="s">
        <v>294</v>
      </c>
      <c r="BM295" s="140" t="s">
        <v>1087</v>
      </c>
    </row>
    <row r="296" spans="2:65" s="11" customFormat="1">
      <c r="B296" s="142"/>
      <c r="D296" s="143" t="s">
        <v>165</v>
      </c>
      <c r="F296" s="145" t="s">
        <v>1088</v>
      </c>
      <c r="H296" s="146">
        <v>29.04</v>
      </c>
      <c r="I296" s="147"/>
      <c r="L296" s="142"/>
      <c r="M296" s="148"/>
      <c r="T296" s="149"/>
      <c r="AT296" s="144" t="s">
        <v>165</v>
      </c>
      <c r="AU296" s="144" t="s">
        <v>84</v>
      </c>
      <c r="AV296" s="11" t="s">
        <v>84</v>
      </c>
      <c r="AW296" s="11" t="s">
        <v>3</v>
      </c>
      <c r="AX296" s="11" t="s">
        <v>80</v>
      </c>
      <c r="AY296" s="144" t="s">
        <v>158</v>
      </c>
    </row>
    <row r="297" spans="2:65" s="1" customFormat="1" ht="37.9" customHeight="1">
      <c r="B297" s="128"/>
      <c r="C297" s="129" t="s">
        <v>570</v>
      </c>
      <c r="D297" s="129" t="s">
        <v>159</v>
      </c>
      <c r="E297" s="130" t="s">
        <v>681</v>
      </c>
      <c r="F297" s="131" t="s">
        <v>682</v>
      </c>
      <c r="G297" s="132" t="s">
        <v>352</v>
      </c>
      <c r="H297" s="133">
        <v>26.4</v>
      </c>
      <c r="I297" s="134"/>
      <c r="J297" s="135">
        <f>ROUND(I297*H297,2)</f>
        <v>0</v>
      </c>
      <c r="K297" s="131" t="s">
        <v>225</v>
      </c>
      <c r="L297" s="30"/>
      <c r="M297" s="136" t="s">
        <v>1</v>
      </c>
      <c r="N297" s="137" t="s">
        <v>41</v>
      </c>
      <c r="P297" s="138">
        <f>O297*H297</f>
        <v>0</v>
      </c>
      <c r="Q297" s="138">
        <v>1.0200000000000001E-3</v>
      </c>
      <c r="R297" s="138">
        <f>Q297*H297</f>
        <v>2.6928000000000001E-2</v>
      </c>
      <c r="S297" s="138">
        <v>0</v>
      </c>
      <c r="T297" s="139">
        <f>S297*H297</f>
        <v>0</v>
      </c>
      <c r="AR297" s="140" t="s">
        <v>294</v>
      </c>
      <c r="AT297" s="140" t="s">
        <v>159</v>
      </c>
      <c r="AU297" s="140" t="s">
        <v>84</v>
      </c>
      <c r="AY297" s="15" t="s">
        <v>158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5" t="s">
        <v>80</v>
      </c>
      <c r="BK297" s="141">
        <f>ROUND(I297*H297,2)</f>
        <v>0</v>
      </c>
      <c r="BL297" s="15" t="s">
        <v>294</v>
      </c>
      <c r="BM297" s="140" t="s">
        <v>1089</v>
      </c>
    </row>
    <row r="298" spans="2:65" s="11" customFormat="1">
      <c r="B298" s="142"/>
      <c r="D298" s="143" t="s">
        <v>165</v>
      </c>
      <c r="E298" s="144" t="s">
        <v>1</v>
      </c>
      <c r="F298" s="145" t="s">
        <v>1090</v>
      </c>
      <c r="H298" s="146">
        <v>26.4</v>
      </c>
      <c r="I298" s="147"/>
      <c r="L298" s="142"/>
      <c r="M298" s="148"/>
      <c r="T298" s="149"/>
      <c r="AT298" s="144" t="s">
        <v>165</v>
      </c>
      <c r="AU298" s="144" t="s">
        <v>84</v>
      </c>
      <c r="AV298" s="11" t="s">
        <v>84</v>
      </c>
      <c r="AW298" s="11" t="s">
        <v>32</v>
      </c>
      <c r="AX298" s="11" t="s">
        <v>80</v>
      </c>
      <c r="AY298" s="144" t="s">
        <v>158</v>
      </c>
    </row>
    <row r="299" spans="2:65" s="1" customFormat="1" ht="33" customHeight="1">
      <c r="B299" s="128"/>
      <c r="C299" s="166" t="s">
        <v>575</v>
      </c>
      <c r="D299" s="166" t="s">
        <v>544</v>
      </c>
      <c r="E299" s="167" t="s">
        <v>685</v>
      </c>
      <c r="F299" s="168" t="s">
        <v>686</v>
      </c>
      <c r="G299" s="169" t="s">
        <v>256</v>
      </c>
      <c r="H299" s="170">
        <v>5.8079999999999998</v>
      </c>
      <c r="I299" s="171"/>
      <c r="J299" s="172">
        <f>ROUND(I299*H299,2)</f>
        <v>0</v>
      </c>
      <c r="K299" s="168" t="s">
        <v>225</v>
      </c>
      <c r="L299" s="173"/>
      <c r="M299" s="174" t="s">
        <v>1</v>
      </c>
      <c r="N299" s="175" t="s">
        <v>41</v>
      </c>
      <c r="P299" s="138">
        <f>O299*H299</f>
        <v>0</v>
      </c>
      <c r="Q299" s="138">
        <v>2.1999999999999999E-2</v>
      </c>
      <c r="R299" s="138">
        <f>Q299*H299</f>
        <v>0.127776</v>
      </c>
      <c r="S299" s="138">
        <v>0</v>
      </c>
      <c r="T299" s="139">
        <f>S299*H299</f>
        <v>0</v>
      </c>
      <c r="AR299" s="140" t="s">
        <v>377</v>
      </c>
      <c r="AT299" s="140" t="s">
        <v>544</v>
      </c>
      <c r="AU299" s="140" t="s">
        <v>84</v>
      </c>
      <c r="AY299" s="15" t="s">
        <v>158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5" t="s">
        <v>80</v>
      </c>
      <c r="BK299" s="141">
        <f>ROUND(I299*H299,2)</f>
        <v>0</v>
      </c>
      <c r="BL299" s="15" t="s">
        <v>294</v>
      </c>
      <c r="BM299" s="140" t="s">
        <v>1091</v>
      </c>
    </row>
    <row r="300" spans="2:65" s="11" customFormat="1">
      <c r="B300" s="142"/>
      <c r="D300" s="143" t="s">
        <v>165</v>
      </c>
      <c r="E300" s="144" t="s">
        <v>1</v>
      </c>
      <c r="F300" s="145" t="s">
        <v>1291</v>
      </c>
      <c r="H300" s="146">
        <v>5.28</v>
      </c>
      <c r="I300" s="147"/>
      <c r="L300" s="142"/>
      <c r="M300" s="148"/>
      <c r="T300" s="149"/>
      <c r="AT300" s="144" t="s">
        <v>165</v>
      </c>
      <c r="AU300" s="144" t="s">
        <v>84</v>
      </c>
      <c r="AV300" s="11" t="s">
        <v>84</v>
      </c>
      <c r="AW300" s="11" t="s">
        <v>32</v>
      </c>
      <c r="AX300" s="11" t="s">
        <v>80</v>
      </c>
      <c r="AY300" s="144" t="s">
        <v>158</v>
      </c>
    </row>
    <row r="301" spans="2:65" s="11" customFormat="1">
      <c r="B301" s="142"/>
      <c r="D301" s="143" t="s">
        <v>165</v>
      </c>
      <c r="F301" s="145" t="s">
        <v>1292</v>
      </c>
      <c r="H301" s="146">
        <v>5.8079999999999998</v>
      </c>
      <c r="I301" s="147"/>
      <c r="L301" s="142"/>
      <c r="M301" s="148"/>
      <c r="T301" s="149"/>
      <c r="AT301" s="144" t="s">
        <v>165</v>
      </c>
      <c r="AU301" s="144" t="s">
        <v>84</v>
      </c>
      <c r="AV301" s="11" t="s">
        <v>84</v>
      </c>
      <c r="AW301" s="11" t="s">
        <v>3</v>
      </c>
      <c r="AX301" s="11" t="s">
        <v>80</v>
      </c>
      <c r="AY301" s="144" t="s">
        <v>158</v>
      </c>
    </row>
    <row r="302" spans="2:65" s="1" customFormat="1" ht="33" customHeight="1">
      <c r="B302" s="128"/>
      <c r="C302" s="129" t="s">
        <v>581</v>
      </c>
      <c r="D302" s="129" t="s">
        <v>159</v>
      </c>
      <c r="E302" s="130" t="s">
        <v>691</v>
      </c>
      <c r="F302" s="131" t="s">
        <v>692</v>
      </c>
      <c r="G302" s="132" t="s">
        <v>352</v>
      </c>
      <c r="H302" s="133">
        <v>7.65</v>
      </c>
      <c r="I302" s="134"/>
      <c r="J302" s="135">
        <f>ROUND(I302*H302,2)</f>
        <v>0</v>
      </c>
      <c r="K302" s="131" t="s">
        <v>225</v>
      </c>
      <c r="L302" s="30"/>
      <c r="M302" s="136" t="s">
        <v>1</v>
      </c>
      <c r="N302" s="137" t="s">
        <v>41</v>
      </c>
      <c r="P302" s="138">
        <f>O302*H302</f>
        <v>0</v>
      </c>
      <c r="Q302" s="138">
        <v>4.2999999999999999E-4</v>
      </c>
      <c r="R302" s="138">
        <f>Q302*H302</f>
        <v>3.2894999999999999E-3</v>
      </c>
      <c r="S302" s="138">
        <v>0</v>
      </c>
      <c r="T302" s="139">
        <f>S302*H302</f>
        <v>0</v>
      </c>
      <c r="AR302" s="140" t="s">
        <v>294</v>
      </c>
      <c r="AT302" s="140" t="s">
        <v>159</v>
      </c>
      <c r="AU302" s="140" t="s">
        <v>84</v>
      </c>
      <c r="AY302" s="15" t="s">
        <v>158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5" t="s">
        <v>80</v>
      </c>
      <c r="BK302" s="141">
        <f>ROUND(I302*H302,2)</f>
        <v>0</v>
      </c>
      <c r="BL302" s="15" t="s">
        <v>294</v>
      </c>
      <c r="BM302" s="140" t="s">
        <v>693</v>
      </c>
    </row>
    <row r="303" spans="2:65" s="11" customFormat="1">
      <c r="B303" s="142"/>
      <c r="D303" s="143" t="s">
        <v>165</v>
      </c>
      <c r="E303" s="144" t="s">
        <v>1</v>
      </c>
      <c r="F303" s="145" t="s">
        <v>1293</v>
      </c>
      <c r="H303" s="146">
        <v>7.65</v>
      </c>
      <c r="I303" s="147"/>
      <c r="L303" s="142"/>
      <c r="M303" s="148"/>
      <c r="T303" s="149"/>
      <c r="AT303" s="144" t="s">
        <v>165</v>
      </c>
      <c r="AU303" s="144" t="s">
        <v>84</v>
      </c>
      <c r="AV303" s="11" t="s">
        <v>84</v>
      </c>
      <c r="AW303" s="11" t="s">
        <v>32</v>
      </c>
      <c r="AX303" s="11" t="s">
        <v>80</v>
      </c>
      <c r="AY303" s="144" t="s">
        <v>158</v>
      </c>
    </row>
    <row r="304" spans="2:65" s="1" customFormat="1" ht="24.2" customHeight="1">
      <c r="B304" s="128"/>
      <c r="C304" s="166" t="s">
        <v>587</v>
      </c>
      <c r="D304" s="166" t="s">
        <v>544</v>
      </c>
      <c r="E304" s="167" t="s">
        <v>708</v>
      </c>
      <c r="F304" s="168" t="s">
        <v>709</v>
      </c>
      <c r="G304" s="169" t="s">
        <v>352</v>
      </c>
      <c r="H304" s="170">
        <v>8.4149999999999991</v>
      </c>
      <c r="I304" s="171"/>
      <c r="J304" s="172">
        <f>ROUND(I304*H304,2)</f>
        <v>0</v>
      </c>
      <c r="K304" s="168" t="s">
        <v>225</v>
      </c>
      <c r="L304" s="173"/>
      <c r="M304" s="174" t="s">
        <v>1</v>
      </c>
      <c r="N304" s="175" t="s">
        <v>41</v>
      </c>
      <c r="P304" s="138">
        <f>O304*H304</f>
        <v>0</v>
      </c>
      <c r="Q304" s="138">
        <v>1.98E-3</v>
      </c>
      <c r="R304" s="138">
        <f>Q304*H304</f>
        <v>1.6661699999999998E-2</v>
      </c>
      <c r="S304" s="138">
        <v>0</v>
      </c>
      <c r="T304" s="139">
        <f>S304*H304</f>
        <v>0</v>
      </c>
      <c r="AR304" s="140" t="s">
        <v>377</v>
      </c>
      <c r="AT304" s="140" t="s">
        <v>544</v>
      </c>
      <c r="AU304" s="140" t="s">
        <v>84</v>
      </c>
      <c r="AY304" s="15" t="s">
        <v>158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5" t="s">
        <v>80</v>
      </c>
      <c r="BK304" s="141">
        <f>ROUND(I304*H304,2)</f>
        <v>0</v>
      </c>
      <c r="BL304" s="15" t="s">
        <v>294</v>
      </c>
      <c r="BM304" s="140" t="s">
        <v>710</v>
      </c>
    </row>
    <row r="305" spans="2:65" s="11" customFormat="1">
      <c r="B305" s="142"/>
      <c r="D305" s="143" t="s">
        <v>165</v>
      </c>
      <c r="F305" s="145" t="s">
        <v>1294</v>
      </c>
      <c r="H305" s="146">
        <v>8.4149999999999991</v>
      </c>
      <c r="I305" s="147"/>
      <c r="L305" s="142"/>
      <c r="M305" s="148"/>
      <c r="T305" s="149"/>
      <c r="AT305" s="144" t="s">
        <v>165</v>
      </c>
      <c r="AU305" s="144" t="s">
        <v>84</v>
      </c>
      <c r="AV305" s="11" t="s">
        <v>84</v>
      </c>
      <c r="AW305" s="11" t="s">
        <v>3</v>
      </c>
      <c r="AX305" s="11" t="s">
        <v>80</v>
      </c>
      <c r="AY305" s="144" t="s">
        <v>158</v>
      </c>
    </row>
    <row r="306" spans="2:65" s="1" customFormat="1" ht="33" customHeight="1">
      <c r="B306" s="128"/>
      <c r="C306" s="129" t="s">
        <v>124</v>
      </c>
      <c r="D306" s="129" t="s">
        <v>159</v>
      </c>
      <c r="E306" s="130" t="s">
        <v>713</v>
      </c>
      <c r="F306" s="131" t="s">
        <v>714</v>
      </c>
      <c r="G306" s="132" t="s">
        <v>256</v>
      </c>
      <c r="H306" s="133">
        <v>4.47</v>
      </c>
      <c r="I306" s="134"/>
      <c r="J306" s="135">
        <f>ROUND(I306*H306,2)</f>
        <v>0</v>
      </c>
      <c r="K306" s="131" t="s">
        <v>225</v>
      </c>
      <c r="L306" s="30"/>
      <c r="M306" s="136" t="s">
        <v>1</v>
      </c>
      <c r="N306" s="137" t="s">
        <v>41</v>
      </c>
      <c r="P306" s="138">
        <f>O306*H306</f>
        <v>0</v>
      </c>
      <c r="Q306" s="138">
        <v>5.3800000000000002E-3</v>
      </c>
      <c r="R306" s="138">
        <f>Q306*H306</f>
        <v>2.40486E-2</v>
      </c>
      <c r="S306" s="138">
        <v>0</v>
      </c>
      <c r="T306" s="139">
        <f>S306*H306</f>
        <v>0</v>
      </c>
      <c r="AR306" s="140" t="s">
        <v>294</v>
      </c>
      <c r="AT306" s="140" t="s">
        <v>159</v>
      </c>
      <c r="AU306" s="140" t="s">
        <v>84</v>
      </c>
      <c r="AY306" s="15" t="s">
        <v>158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5" t="s">
        <v>80</v>
      </c>
      <c r="BK306" s="141">
        <f>ROUND(I306*H306,2)</f>
        <v>0</v>
      </c>
      <c r="BL306" s="15" t="s">
        <v>294</v>
      </c>
      <c r="BM306" s="140" t="s">
        <v>715</v>
      </c>
    </row>
    <row r="307" spans="2:65" s="1" customFormat="1" ht="24.2" customHeight="1">
      <c r="B307" s="128"/>
      <c r="C307" s="166" t="s">
        <v>595</v>
      </c>
      <c r="D307" s="166" t="s">
        <v>544</v>
      </c>
      <c r="E307" s="167" t="s">
        <v>717</v>
      </c>
      <c r="F307" s="168" t="s">
        <v>718</v>
      </c>
      <c r="G307" s="169" t="s">
        <v>256</v>
      </c>
      <c r="H307" s="170">
        <v>4.9169999999999998</v>
      </c>
      <c r="I307" s="171"/>
      <c r="J307" s="172">
        <f>ROUND(I307*H307,2)</f>
        <v>0</v>
      </c>
      <c r="K307" s="168" t="s">
        <v>225</v>
      </c>
      <c r="L307" s="173"/>
      <c r="M307" s="174" t="s">
        <v>1</v>
      </c>
      <c r="N307" s="175" t="s">
        <v>41</v>
      </c>
      <c r="P307" s="138">
        <f>O307*H307</f>
        <v>0</v>
      </c>
      <c r="Q307" s="138">
        <v>2.1999999999999999E-2</v>
      </c>
      <c r="R307" s="138">
        <f>Q307*H307</f>
        <v>0.10817399999999999</v>
      </c>
      <c r="S307" s="138">
        <v>0</v>
      </c>
      <c r="T307" s="139">
        <f>S307*H307</f>
        <v>0</v>
      </c>
      <c r="AR307" s="140" t="s">
        <v>377</v>
      </c>
      <c r="AT307" s="140" t="s">
        <v>544</v>
      </c>
      <c r="AU307" s="140" t="s">
        <v>84</v>
      </c>
      <c r="AY307" s="15" t="s">
        <v>158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5" t="s">
        <v>80</v>
      </c>
      <c r="BK307" s="141">
        <f>ROUND(I307*H307,2)</f>
        <v>0</v>
      </c>
      <c r="BL307" s="15" t="s">
        <v>294</v>
      </c>
      <c r="BM307" s="140" t="s">
        <v>719</v>
      </c>
    </row>
    <row r="308" spans="2:65" s="11" customFormat="1">
      <c r="B308" s="142"/>
      <c r="D308" s="143" t="s">
        <v>165</v>
      </c>
      <c r="F308" s="145" t="s">
        <v>1295</v>
      </c>
      <c r="H308" s="146">
        <v>4.9169999999999998</v>
      </c>
      <c r="I308" s="147"/>
      <c r="L308" s="142"/>
      <c r="M308" s="148"/>
      <c r="T308" s="149"/>
      <c r="AT308" s="144" t="s">
        <v>165</v>
      </c>
      <c r="AU308" s="144" t="s">
        <v>84</v>
      </c>
      <c r="AV308" s="11" t="s">
        <v>84</v>
      </c>
      <c r="AW308" s="11" t="s">
        <v>3</v>
      </c>
      <c r="AX308" s="11" t="s">
        <v>80</v>
      </c>
      <c r="AY308" s="144" t="s">
        <v>158</v>
      </c>
    </row>
    <row r="309" spans="2:65" s="1" customFormat="1" ht="33" customHeight="1">
      <c r="B309" s="128"/>
      <c r="C309" s="129" t="s">
        <v>600</v>
      </c>
      <c r="D309" s="129" t="s">
        <v>159</v>
      </c>
      <c r="E309" s="130" t="s">
        <v>721</v>
      </c>
      <c r="F309" s="131" t="s">
        <v>722</v>
      </c>
      <c r="G309" s="132" t="s">
        <v>256</v>
      </c>
      <c r="H309" s="133">
        <v>4.47</v>
      </c>
      <c r="I309" s="134"/>
      <c r="J309" s="135">
        <f>ROUND(I309*H309,2)</f>
        <v>0</v>
      </c>
      <c r="K309" s="131" t="s">
        <v>225</v>
      </c>
      <c r="L309" s="30"/>
      <c r="M309" s="136" t="s">
        <v>1</v>
      </c>
      <c r="N309" s="137" t="s">
        <v>41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294</v>
      </c>
      <c r="AT309" s="140" t="s">
        <v>159</v>
      </c>
      <c r="AU309" s="140" t="s">
        <v>84</v>
      </c>
      <c r="AY309" s="15" t="s">
        <v>158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5" t="s">
        <v>80</v>
      </c>
      <c r="BK309" s="141">
        <f>ROUND(I309*H309,2)</f>
        <v>0</v>
      </c>
      <c r="BL309" s="15" t="s">
        <v>294</v>
      </c>
      <c r="BM309" s="140" t="s">
        <v>723</v>
      </c>
    </row>
    <row r="310" spans="2:65" s="1" customFormat="1" ht="24.2" customHeight="1">
      <c r="B310" s="128"/>
      <c r="C310" s="129" t="s">
        <v>606</v>
      </c>
      <c r="D310" s="129" t="s">
        <v>159</v>
      </c>
      <c r="E310" s="130" t="s">
        <v>726</v>
      </c>
      <c r="F310" s="131" t="s">
        <v>727</v>
      </c>
      <c r="G310" s="132" t="s">
        <v>552</v>
      </c>
      <c r="H310" s="176"/>
      <c r="I310" s="134"/>
      <c r="J310" s="135">
        <f>ROUND(I310*H310,2)</f>
        <v>0</v>
      </c>
      <c r="K310" s="131" t="s">
        <v>225</v>
      </c>
      <c r="L310" s="30"/>
      <c r="M310" s="136" t="s">
        <v>1</v>
      </c>
      <c r="N310" s="137" t="s">
        <v>41</v>
      </c>
      <c r="P310" s="138">
        <f>O310*H310</f>
        <v>0</v>
      </c>
      <c r="Q310" s="138">
        <v>0</v>
      </c>
      <c r="R310" s="138">
        <f>Q310*H310</f>
        <v>0</v>
      </c>
      <c r="S310" s="138">
        <v>0</v>
      </c>
      <c r="T310" s="139">
        <f>S310*H310</f>
        <v>0</v>
      </c>
      <c r="AR310" s="140" t="s">
        <v>294</v>
      </c>
      <c r="AT310" s="140" t="s">
        <v>159</v>
      </c>
      <c r="AU310" s="140" t="s">
        <v>84</v>
      </c>
      <c r="AY310" s="15" t="s">
        <v>158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5" t="s">
        <v>80</v>
      </c>
      <c r="BK310" s="141">
        <f>ROUND(I310*H310,2)</f>
        <v>0</v>
      </c>
      <c r="BL310" s="15" t="s">
        <v>294</v>
      </c>
      <c r="BM310" s="140" t="s">
        <v>728</v>
      </c>
    </row>
    <row r="311" spans="2:65" s="10" customFormat="1" ht="22.9" customHeight="1">
      <c r="B311" s="118"/>
      <c r="D311" s="119" t="s">
        <v>75</v>
      </c>
      <c r="E311" s="164" t="s">
        <v>1102</v>
      </c>
      <c r="F311" s="164" t="s">
        <v>1103</v>
      </c>
      <c r="I311" s="121"/>
      <c r="J311" s="165">
        <f>BK311</f>
        <v>0</v>
      </c>
      <c r="L311" s="118"/>
      <c r="M311" s="123"/>
      <c r="P311" s="124">
        <f>SUM(P312:P324)</f>
        <v>0</v>
      </c>
      <c r="R311" s="124">
        <f>SUM(R312:R324)</f>
        <v>1.4020108100000002</v>
      </c>
      <c r="T311" s="125">
        <f>SUM(T312:T324)</f>
        <v>0</v>
      </c>
      <c r="AR311" s="119" t="s">
        <v>84</v>
      </c>
      <c r="AT311" s="126" t="s">
        <v>75</v>
      </c>
      <c r="AU311" s="126" t="s">
        <v>80</v>
      </c>
      <c r="AY311" s="119" t="s">
        <v>158</v>
      </c>
      <c r="BK311" s="127">
        <f>SUM(BK312:BK324)</f>
        <v>0</v>
      </c>
    </row>
    <row r="312" spans="2:65" s="1" customFormat="1" ht="21.75" customHeight="1">
      <c r="B312" s="128"/>
      <c r="C312" s="129" t="s">
        <v>611</v>
      </c>
      <c r="D312" s="129" t="s">
        <v>159</v>
      </c>
      <c r="E312" s="130" t="s">
        <v>1104</v>
      </c>
      <c r="F312" s="131" t="s">
        <v>1105</v>
      </c>
      <c r="G312" s="132" t="s">
        <v>256</v>
      </c>
      <c r="H312" s="133">
        <v>110.59</v>
      </c>
      <c r="I312" s="134"/>
      <c r="J312" s="135">
        <f>ROUND(I312*H312,2)</f>
        <v>0</v>
      </c>
      <c r="K312" s="131" t="s">
        <v>225</v>
      </c>
      <c r="L312" s="30"/>
      <c r="M312" s="136" t="s">
        <v>1</v>
      </c>
      <c r="N312" s="137" t="s">
        <v>41</v>
      </c>
      <c r="P312" s="138">
        <f>O312*H312</f>
        <v>0</v>
      </c>
      <c r="Q312" s="138">
        <v>0</v>
      </c>
      <c r="R312" s="138">
        <f>Q312*H312</f>
        <v>0</v>
      </c>
      <c r="S312" s="138">
        <v>0</v>
      </c>
      <c r="T312" s="139">
        <f>S312*H312</f>
        <v>0</v>
      </c>
      <c r="AR312" s="140" t="s">
        <v>294</v>
      </c>
      <c r="AT312" s="140" t="s">
        <v>159</v>
      </c>
      <c r="AU312" s="140" t="s">
        <v>84</v>
      </c>
      <c r="AY312" s="15" t="s">
        <v>158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5" t="s">
        <v>80</v>
      </c>
      <c r="BK312" s="141">
        <f>ROUND(I312*H312,2)</f>
        <v>0</v>
      </c>
      <c r="BL312" s="15" t="s">
        <v>294</v>
      </c>
      <c r="BM312" s="140" t="s">
        <v>1106</v>
      </c>
    </row>
    <row r="313" spans="2:65" s="11" customFormat="1">
      <c r="B313" s="142"/>
      <c r="D313" s="143" t="s">
        <v>165</v>
      </c>
      <c r="E313" s="144" t="s">
        <v>1</v>
      </c>
      <c r="F313" s="145" t="s">
        <v>1214</v>
      </c>
      <c r="H313" s="146">
        <v>110.59</v>
      </c>
      <c r="I313" s="147"/>
      <c r="L313" s="142"/>
      <c r="M313" s="148"/>
      <c r="T313" s="149"/>
      <c r="AT313" s="144" t="s">
        <v>165</v>
      </c>
      <c r="AU313" s="144" t="s">
        <v>84</v>
      </c>
      <c r="AV313" s="11" t="s">
        <v>84</v>
      </c>
      <c r="AW313" s="11" t="s">
        <v>32</v>
      </c>
      <c r="AX313" s="11" t="s">
        <v>80</v>
      </c>
      <c r="AY313" s="144" t="s">
        <v>158</v>
      </c>
    </row>
    <row r="314" spans="2:65" s="1" customFormat="1" ht="16.5" customHeight="1">
      <c r="B314" s="128"/>
      <c r="C314" s="129" t="s">
        <v>617</v>
      </c>
      <c r="D314" s="129" t="s">
        <v>159</v>
      </c>
      <c r="E314" s="130" t="s">
        <v>1108</v>
      </c>
      <c r="F314" s="131" t="s">
        <v>1109</v>
      </c>
      <c r="G314" s="132" t="s">
        <v>256</v>
      </c>
      <c r="H314" s="133">
        <v>110.59</v>
      </c>
      <c r="I314" s="134"/>
      <c r="J314" s="135">
        <f>ROUND(I314*H314,2)</f>
        <v>0</v>
      </c>
      <c r="K314" s="131" t="s">
        <v>225</v>
      </c>
      <c r="L314" s="30"/>
      <c r="M314" s="136" t="s">
        <v>1</v>
      </c>
      <c r="N314" s="137" t="s">
        <v>41</v>
      </c>
      <c r="P314" s="138">
        <f>O314*H314</f>
        <v>0</v>
      </c>
      <c r="Q314" s="138">
        <v>0</v>
      </c>
      <c r="R314" s="138">
        <f>Q314*H314</f>
        <v>0</v>
      </c>
      <c r="S314" s="138">
        <v>0</v>
      </c>
      <c r="T314" s="139">
        <f>S314*H314</f>
        <v>0</v>
      </c>
      <c r="AR314" s="140" t="s">
        <v>294</v>
      </c>
      <c r="AT314" s="140" t="s">
        <v>159</v>
      </c>
      <c r="AU314" s="140" t="s">
        <v>84</v>
      </c>
      <c r="AY314" s="15" t="s">
        <v>158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5" t="s">
        <v>80</v>
      </c>
      <c r="BK314" s="141">
        <f>ROUND(I314*H314,2)</f>
        <v>0</v>
      </c>
      <c r="BL314" s="15" t="s">
        <v>294</v>
      </c>
      <c r="BM314" s="140" t="s">
        <v>1110</v>
      </c>
    </row>
    <row r="315" spans="2:65" s="1" customFormat="1" ht="24.2" customHeight="1">
      <c r="B315" s="128"/>
      <c r="C315" s="129" t="s">
        <v>621</v>
      </c>
      <c r="D315" s="129" t="s">
        <v>159</v>
      </c>
      <c r="E315" s="130" t="s">
        <v>1111</v>
      </c>
      <c r="F315" s="131" t="s">
        <v>1112</v>
      </c>
      <c r="G315" s="132" t="s">
        <v>256</v>
      </c>
      <c r="H315" s="133">
        <v>110.59</v>
      </c>
      <c r="I315" s="134"/>
      <c r="J315" s="135">
        <f>ROUND(I315*H315,2)</f>
        <v>0</v>
      </c>
      <c r="K315" s="131" t="s">
        <v>225</v>
      </c>
      <c r="L315" s="30"/>
      <c r="M315" s="136" t="s">
        <v>1</v>
      </c>
      <c r="N315" s="137" t="s">
        <v>41</v>
      </c>
      <c r="P315" s="138">
        <f>O315*H315</f>
        <v>0</v>
      </c>
      <c r="Q315" s="138">
        <v>3.0000000000000001E-5</v>
      </c>
      <c r="R315" s="138">
        <f>Q315*H315</f>
        <v>3.3177000000000002E-3</v>
      </c>
      <c r="S315" s="138">
        <v>0</v>
      </c>
      <c r="T315" s="139">
        <f>S315*H315</f>
        <v>0</v>
      </c>
      <c r="AR315" s="140" t="s">
        <v>294</v>
      </c>
      <c r="AT315" s="140" t="s">
        <v>159</v>
      </c>
      <c r="AU315" s="140" t="s">
        <v>84</v>
      </c>
      <c r="AY315" s="15" t="s">
        <v>158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5" t="s">
        <v>80</v>
      </c>
      <c r="BK315" s="141">
        <f>ROUND(I315*H315,2)</f>
        <v>0</v>
      </c>
      <c r="BL315" s="15" t="s">
        <v>294</v>
      </c>
      <c r="BM315" s="140" t="s">
        <v>1113</v>
      </c>
    </row>
    <row r="316" spans="2:65" s="1" customFormat="1" ht="33" customHeight="1">
      <c r="B316" s="128"/>
      <c r="C316" s="129" t="s">
        <v>625</v>
      </c>
      <c r="D316" s="129" t="s">
        <v>159</v>
      </c>
      <c r="E316" s="130" t="s">
        <v>1114</v>
      </c>
      <c r="F316" s="131" t="s">
        <v>1115</v>
      </c>
      <c r="G316" s="132" t="s">
        <v>256</v>
      </c>
      <c r="H316" s="133">
        <v>110.59</v>
      </c>
      <c r="I316" s="134"/>
      <c r="J316" s="135">
        <f>ROUND(I316*H316,2)</f>
        <v>0</v>
      </c>
      <c r="K316" s="131" t="s">
        <v>225</v>
      </c>
      <c r="L316" s="30"/>
      <c r="M316" s="136" t="s">
        <v>1</v>
      </c>
      <c r="N316" s="137" t="s">
        <v>41</v>
      </c>
      <c r="P316" s="138">
        <f>O316*H316</f>
        <v>0</v>
      </c>
      <c r="Q316" s="138">
        <v>7.4999999999999997E-3</v>
      </c>
      <c r="R316" s="138">
        <f>Q316*H316</f>
        <v>0.82942499999999997</v>
      </c>
      <c r="S316" s="138">
        <v>0</v>
      </c>
      <c r="T316" s="139">
        <f>S316*H316</f>
        <v>0</v>
      </c>
      <c r="AR316" s="140" t="s">
        <v>294</v>
      </c>
      <c r="AT316" s="140" t="s">
        <v>159</v>
      </c>
      <c r="AU316" s="140" t="s">
        <v>84</v>
      </c>
      <c r="AY316" s="15" t="s">
        <v>158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5" t="s">
        <v>80</v>
      </c>
      <c r="BK316" s="141">
        <f>ROUND(I316*H316,2)</f>
        <v>0</v>
      </c>
      <c r="BL316" s="15" t="s">
        <v>294</v>
      </c>
      <c r="BM316" s="140" t="s">
        <v>1116</v>
      </c>
    </row>
    <row r="317" spans="2:65" s="1" customFormat="1" ht="21.75" customHeight="1">
      <c r="B317" s="128"/>
      <c r="C317" s="129" t="s">
        <v>629</v>
      </c>
      <c r="D317" s="129" t="s">
        <v>159</v>
      </c>
      <c r="E317" s="130" t="s">
        <v>1117</v>
      </c>
      <c r="F317" s="131" t="s">
        <v>1118</v>
      </c>
      <c r="G317" s="132" t="s">
        <v>256</v>
      </c>
      <c r="H317" s="133">
        <v>110.59</v>
      </c>
      <c r="I317" s="134"/>
      <c r="J317" s="135">
        <f>ROUND(I317*H317,2)</f>
        <v>0</v>
      </c>
      <c r="K317" s="131" t="s">
        <v>225</v>
      </c>
      <c r="L317" s="30"/>
      <c r="M317" s="136" t="s">
        <v>1</v>
      </c>
      <c r="N317" s="137" t="s">
        <v>41</v>
      </c>
      <c r="P317" s="138">
        <f>O317*H317</f>
        <v>0</v>
      </c>
      <c r="Q317" s="138">
        <v>2.9999999999999997E-4</v>
      </c>
      <c r="R317" s="138">
        <f>Q317*H317</f>
        <v>3.3176999999999998E-2</v>
      </c>
      <c r="S317" s="138">
        <v>0</v>
      </c>
      <c r="T317" s="139">
        <f>S317*H317</f>
        <v>0</v>
      </c>
      <c r="AR317" s="140" t="s">
        <v>294</v>
      </c>
      <c r="AT317" s="140" t="s">
        <v>159</v>
      </c>
      <c r="AU317" s="140" t="s">
        <v>84</v>
      </c>
      <c r="AY317" s="15" t="s">
        <v>158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5" t="s">
        <v>80</v>
      </c>
      <c r="BK317" s="141">
        <f>ROUND(I317*H317,2)</f>
        <v>0</v>
      </c>
      <c r="BL317" s="15" t="s">
        <v>294</v>
      </c>
      <c r="BM317" s="140" t="s">
        <v>1119</v>
      </c>
    </row>
    <row r="318" spans="2:65" s="1" customFormat="1" ht="44.25" customHeight="1">
      <c r="B318" s="128"/>
      <c r="C318" s="166" t="s">
        <v>633</v>
      </c>
      <c r="D318" s="166" t="s">
        <v>544</v>
      </c>
      <c r="E318" s="167" t="s">
        <v>1120</v>
      </c>
      <c r="F318" s="168" t="s">
        <v>1121</v>
      </c>
      <c r="G318" s="169" t="s">
        <v>256</v>
      </c>
      <c r="H318" s="170">
        <v>121.649</v>
      </c>
      <c r="I318" s="171"/>
      <c r="J318" s="172">
        <f>ROUND(I318*H318,2)</f>
        <v>0</v>
      </c>
      <c r="K318" s="168" t="s">
        <v>225</v>
      </c>
      <c r="L318" s="173"/>
      <c r="M318" s="174" t="s">
        <v>1</v>
      </c>
      <c r="N318" s="175" t="s">
        <v>41</v>
      </c>
      <c r="P318" s="138">
        <f>O318*H318</f>
        <v>0</v>
      </c>
      <c r="Q318" s="138">
        <v>4.2900000000000004E-3</v>
      </c>
      <c r="R318" s="138">
        <f>Q318*H318</f>
        <v>0.52187421000000001</v>
      </c>
      <c r="S318" s="138">
        <v>0</v>
      </c>
      <c r="T318" s="139">
        <f>S318*H318</f>
        <v>0</v>
      </c>
      <c r="AR318" s="140" t="s">
        <v>377</v>
      </c>
      <c r="AT318" s="140" t="s">
        <v>544</v>
      </c>
      <c r="AU318" s="140" t="s">
        <v>84</v>
      </c>
      <c r="AY318" s="15" t="s">
        <v>158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5" t="s">
        <v>80</v>
      </c>
      <c r="BK318" s="141">
        <f>ROUND(I318*H318,2)</f>
        <v>0</v>
      </c>
      <c r="BL318" s="15" t="s">
        <v>294</v>
      </c>
      <c r="BM318" s="140" t="s">
        <v>1122</v>
      </c>
    </row>
    <row r="319" spans="2:65" s="11" customFormat="1">
      <c r="B319" s="142"/>
      <c r="D319" s="143" t="s">
        <v>165</v>
      </c>
      <c r="F319" s="145" t="s">
        <v>1296</v>
      </c>
      <c r="H319" s="146">
        <v>121.649</v>
      </c>
      <c r="I319" s="147"/>
      <c r="L319" s="142"/>
      <c r="M319" s="148"/>
      <c r="T319" s="149"/>
      <c r="AT319" s="144" t="s">
        <v>165</v>
      </c>
      <c r="AU319" s="144" t="s">
        <v>84</v>
      </c>
      <c r="AV319" s="11" t="s">
        <v>84</v>
      </c>
      <c r="AW319" s="11" t="s">
        <v>3</v>
      </c>
      <c r="AX319" s="11" t="s">
        <v>80</v>
      </c>
      <c r="AY319" s="144" t="s">
        <v>158</v>
      </c>
    </row>
    <row r="320" spans="2:65" s="1" customFormat="1" ht="16.5" customHeight="1">
      <c r="B320" s="128"/>
      <c r="C320" s="129" t="s">
        <v>127</v>
      </c>
      <c r="D320" s="129" t="s">
        <v>159</v>
      </c>
      <c r="E320" s="130" t="s">
        <v>1124</v>
      </c>
      <c r="F320" s="131" t="s">
        <v>1125</v>
      </c>
      <c r="G320" s="132" t="s">
        <v>352</v>
      </c>
      <c r="H320" s="133">
        <v>44.99</v>
      </c>
      <c r="I320" s="134"/>
      <c r="J320" s="135">
        <f>ROUND(I320*H320,2)</f>
        <v>0</v>
      </c>
      <c r="K320" s="131" t="s">
        <v>225</v>
      </c>
      <c r="L320" s="30"/>
      <c r="M320" s="136" t="s">
        <v>1</v>
      </c>
      <c r="N320" s="137" t="s">
        <v>41</v>
      </c>
      <c r="P320" s="138">
        <f>O320*H320</f>
        <v>0</v>
      </c>
      <c r="Q320" s="138">
        <v>1.0000000000000001E-5</v>
      </c>
      <c r="R320" s="138">
        <f>Q320*H320</f>
        <v>4.4990000000000004E-4</v>
      </c>
      <c r="S320" s="138">
        <v>0</v>
      </c>
      <c r="T320" s="139">
        <f>S320*H320</f>
        <v>0</v>
      </c>
      <c r="AR320" s="140" t="s">
        <v>294</v>
      </c>
      <c r="AT320" s="140" t="s">
        <v>159</v>
      </c>
      <c r="AU320" s="140" t="s">
        <v>84</v>
      </c>
      <c r="AY320" s="15" t="s">
        <v>158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5" t="s">
        <v>80</v>
      </c>
      <c r="BK320" s="141">
        <f>ROUND(I320*H320,2)</f>
        <v>0</v>
      </c>
      <c r="BL320" s="15" t="s">
        <v>294</v>
      </c>
      <c r="BM320" s="140" t="s">
        <v>1126</v>
      </c>
    </row>
    <row r="321" spans="2:65" s="11" customFormat="1">
      <c r="B321" s="142"/>
      <c r="D321" s="143" t="s">
        <v>165</v>
      </c>
      <c r="E321" s="144" t="s">
        <v>1</v>
      </c>
      <c r="F321" s="145" t="s">
        <v>1297</v>
      </c>
      <c r="H321" s="146">
        <v>44.99</v>
      </c>
      <c r="I321" s="147"/>
      <c r="L321" s="142"/>
      <c r="M321" s="148"/>
      <c r="T321" s="149"/>
      <c r="AT321" s="144" t="s">
        <v>165</v>
      </c>
      <c r="AU321" s="144" t="s">
        <v>84</v>
      </c>
      <c r="AV321" s="11" t="s">
        <v>84</v>
      </c>
      <c r="AW321" s="11" t="s">
        <v>32</v>
      </c>
      <c r="AX321" s="11" t="s">
        <v>80</v>
      </c>
      <c r="AY321" s="144" t="s">
        <v>158</v>
      </c>
    </row>
    <row r="322" spans="2:65" s="1" customFormat="1" ht="16.5" customHeight="1">
      <c r="B322" s="128"/>
      <c r="C322" s="166" t="s">
        <v>642</v>
      </c>
      <c r="D322" s="166" t="s">
        <v>544</v>
      </c>
      <c r="E322" s="167" t="s">
        <v>1130</v>
      </c>
      <c r="F322" s="168" t="s">
        <v>1131</v>
      </c>
      <c r="G322" s="169" t="s">
        <v>352</v>
      </c>
      <c r="H322" s="170">
        <v>45.89</v>
      </c>
      <c r="I322" s="171"/>
      <c r="J322" s="172">
        <f>ROUND(I322*H322,2)</f>
        <v>0</v>
      </c>
      <c r="K322" s="168" t="s">
        <v>225</v>
      </c>
      <c r="L322" s="173"/>
      <c r="M322" s="174" t="s">
        <v>1</v>
      </c>
      <c r="N322" s="175" t="s">
        <v>41</v>
      </c>
      <c r="P322" s="138">
        <f>O322*H322</f>
        <v>0</v>
      </c>
      <c r="Q322" s="138">
        <v>2.9999999999999997E-4</v>
      </c>
      <c r="R322" s="138">
        <f>Q322*H322</f>
        <v>1.3767E-2</v>
      </c>
      <c r="S322" s="138">
        <v>0</v>
      </c>
      <c r="T322" s="139">
        <f>S322*H322</f>
        <v>0</v>
      </c>
      <c r="AR322" s="140" t="s">
        <v>377</v>
      </c>
      <c r="AT322" s="140" t="s">
        <v>544</v>
      </c>
      <c r="AU322" s="140" t="s">
        <v>84</v>
      </c>
      <c r="AY322" s="15" t="s">
        <v>158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5" t="s">
        <v>80</v>
      </c>
      <c r="BK322" s="141">
        <f>ROUND(I322*H322,2)</f>
        <v>0</v>
      </c>
      <c r="BL322" s="15" t="s">
        <v>294</v>
      </c>
      <c r="BM322" s="140" t="s">
        <v>1132</v>
      </c>
    </row>
    <row r="323" spans="2:65" s="11" customFormat="1">
      <c r="B323" s="142"/>
      <c r="D323" s="143" t="s">
        <v>165</v>
      </c>
      <c r="F323" s="145" t="s">
        <v>1298</v>
      </c>
      <c r="H323" s="146">
        <v>45.89</v>
      </c>
      <c r="I323" s="147"/>
      <c r="L323" s="142"/>
      <c r="M323" s="148"/>
      <c r="T323" s="149"/>
      <c r="AT323" s="144" t="s">
        <v>165</v>
      </c>
      <c r="AU323" s="144" t="s">
        <v>84</v>
      </c>
      <c r="AV323" s="11" t="s">
        <v>84</v>
      </c>
      <c r="AW323" s="11" t="s">
        <v>3</v>
      </c>
      <c r="AX323" s="11" t="s">
        <v>80</v>
      </c>
      <c r="AY323" s="144" t="s">
        <v>158</v>
      </c>
    </row>
    <row r="324" spans="2:65" s="1" customFormat="1" ht="24.2" customHeight="1">
      <c r="B324" s="128"/>
      <c r="C324" s="129" t="s">
        <v>646</v>
      </c>
      <c r="D324" s="129" t="s">
        <v>159</v>
      </c>
      <c r="E324" s="130" t="s">
        <v>1134</v>
      </c>
      <c r="F324" s="131" t="s">
        <v>1135</v>
      </c>
      <c r="G324" s="132" t="s">
        <v>552</v>
      </c>
      <c r="H324" s="176"/>
      <c r="I324" s="134"/>
      <c r="J324" s="135">
        <f>ROUND(I324*H324,2)</f>
        <v>0</v>
      </c>
      <c r="K324" s="131" t="s">
        <v>225</v>
      </c>
      <c r="L324" s="30"/>
      <c r="M324" s="136" t="s">
        <v>1</v>
      </c>
      <c r="N324" s="137" t="s">
        <v>41</v>
      </c>
      <c r="P324" s="138">
        <f>O324*H324</f>
        <v>0</v>
      </c>
      <c r="Q324" s="138">
        <v>0</v>
      </c>
      <c r="R324" s="138">
        <f>Q324*H324</f>
        <v>0</v>
      </c>
      <c r="S324" s="138">
        <v>0</v>
      </c>
      <c r="T324" s="139">
        <f>S324*H324</f>
        <v>0</v>
      </c>
      <c r="AR324" s="140" t="s">
        <v>294</v>
      </c>
      <c r="AT324" s="140" t="s">
        <v>159</v>
      </c>
      <c r="AU324" s="140" t="s">
        <v>84</v>
      </c>
      <c r="AY324" s="15" t="s">
        <v>158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5" t="s">
        <v>80</v>
      </c>
      <c r="BK324" s="141">
        <f>ROUND(I324*H324,2)</f>
        <v>0</v>
      </c>
      <c r="BL324" s="15" t="s">
        <v>294</v>
      </c>
      <c r="BM324" s="140" t="s">
        <v>1136</v>
      </c>
    </row>
    <row r="325" spans="2:65" s="10" customFormat="1" ht="22.9" customHeight="1">
      <c r="B325" s="118"/>
      <c r="D325" s="119" t="s">
        <v>75</v>
      </c>
      <c r="E325" s="164" t="s">
        <v>805</v>
      </c>
      <c r="F325" s="164" t="s">
        <v>806</v>
      </c>
      <c r="I325" s="121"/>
      <c r="J325" s="165">
        <f>BK325</f>
        <v>0</v>
      </c>
      <c r="L325" s="118"/>
      <c r="M325" s="123"/>
      <c r="P325" s="124">
        <f>SUM(P326:P330)</f>
        <v>0</v>
      </c>
      <c r="R325" s="124">
        <f>SUM(R326:R330)</f>
        <v>0.12179200000000001</v>
      </c>
      <c r="T325" s="125">
        <f>SUM(T326:T330)</f>
        <v>0</v>
      </c>
      <c r="AR325" s="119" t="s">
        <v>84</v>
      </c>
      <c r="AT325" s="126" t="s">
        <v>75</v>
      </c>
      <c r="AU325" s="126" t="s">
        <v>80</v>
      </c>
      <c r="AY325" s="119" t="s">
        <v>158</v>
      </c>
      <c r="BK325" s="127">
        <f>SUM(BK326:BK330)</f>
        <v>0</v>
      </c>
    </row>
    <row r="326" spans="2:65" s="1" customFormat="1" ht="24.2" customHeight="1">
      <c r="B326" s="128"/>
      <c r="C326" s="129" t="s">
        <v>651</v>
      </c>
      <c r="D326" s="129" t="s">
        <v>159</v>
      </c>
      <c r="E326" s="130" t="s">
        <v>808</v>
      </c>
      <c r="F326" s="131" t="s">
        <v>809</v>
      </c>
      <c r="G326" s="132" t="s">
        <v>256</v>
      </c>
      <c r="H326" s="133">
        <v>304.48</v>
      </c>
      <c r="I326" s="134"/>
      <c r="J326" s="135">
        <f>ROUND(I326*H326,2)</f>
        <v>0</v>
      </c>
      <c r="K326" s="131" t="s">
        <v>225</v>
      </c>
      <c r="L326" s="30"/>
      <c r="M326" s="136" t="s">
        <v>1</v>
      </c>
      <c r="N326" s="137" t="s">
        <v>41</v>
      </c>
      <c r="P326" s="138">
        <f>O326*H326</f>
        <v>0</v>
      </c>
      <c r="Q326" s="138">
        <v>0</v>
      </c>
      <c r="R326" s="138">
        <f>Q326*H326</f>
        <v>0</v>
      </c>
      <c r="S326" s="138">
        <v>0</v>
      </c>
      <c r="T326" s="139">
        <f>S326*H326</f>
        <v>0</v>
      </c>
      <c r="AR326" s="140" t="s">
        <v>294</v>
      </c>
      <c r="AT326" s="140" t="s">
        <v>159</v>
      </c>
      <c r="AU326" s="140" t="s">
        <v>84</v>
      </c>
      <c r="AY326" s="15" t="s">
        <v>158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5" t="s">
        <v>80</v>
      </c>
      <c r="BK326" s="141">
        <f>ROUND(I326*H326,2)</f>
        <v>0</v>
      </c>
      <c r="BL326" s="15" t="s">
        <v>294</v>
      </c>
      <c r="BM326" s="140" t="s">
        <v>810</v>
      </c>
    </row>
    <row r="327" spans="2:65" s="11" customFormat="1">
      <c r="B327" s="142"/>
      <c r="D327" s="143" t="s">
        <v>165</v>
      </c>
      <c r="E327" s="144" t="s">
        <v>1</v>
      </c>
      <c r="F327" s="145" t="s">
        <v>1299</v>
      </c>
      <c r="H327" s="146">
        <v>115.06</v>
      </c>
      <c r="I327" s="147"/>
      <c r="L327" s="142"/>
      <c r="M327" s="148"/>
      <c r="T327" s="149"/>
      <c r="AT327" s="144" t="s">
        <v>165</v>
      </c>
      <c r="AU327" s="144" t="s">
        <v>84</v>
      </c>
      <c r="AV327" s="11" t="s">
        <v>84</v>
      </c>
      <c r="AW327" s="11" t="s">
        <v>32</v>
      </c>
      <c r="AX327" s="11" t="s">
        <v>76</v>
      </c>
      <c r="AY327" s="144" t="s">
        <v>158</v>
      </c>
    </row>
    <row r="328" spans="2:65" s="11" customFormat="1" ht="22.5">
      <c r="B328" s="142"/>
      <c r="D328" s="143" t="s">
        <v>165</v>
      </c>
      <c r="E328" s="144" t="s">
        <v>1</v>
      </c>
      <c r="F328" s="145" t="s">
        <v>1300</v>
      </c>
      <c r="H328" s="146">
        <v>189.42</v>
      </c>
      <c r="I328" s="147"/>
      <c r="L328" s="142"/>
      <c r="M328" s="148"/>
      <c r="T328" s="149"/>
      <c r="AT328" s="144" t="s">
        <v>165</v>
      </c>
      <c r="AU328" s="144" t="s">
        <v>84</v>
      </c>
      <c r="AV328" s="11" t="s">
        <v>84</v>
      </c>
      <c r="AW328" s="11" t="s">
        <v>32</v>
      </c>
      <c r="AX328" s="11" t="s">
        <v>76</v>
      </c>
      <c r="AY328" s="144" t="s">
        <v>158</v>
      </c>
    </row>
    <row r="329" spans="2:65" s="1" customFormat="1" ht="24.2" customHeight="1">
      <c r="B329" s="128"/>
      <c r="C329" s="129" t="s">
        <v>656</v>
      </c>
      <c r="D329" s="129" t="s">
        <v>159</v>
      </c>
      <c r="E329" s="130" t="s">
        <v>814</v>
      </c>
      <c r="F329" s="131" t="s">
        <v>815</v>
      </c>
      <c r="G329" s="132" t="s">
        <v>256</v>
      </c>
      <c r="H329" s="133">
        <v>304.48</v>
      </c>
      <c r="I329" s="134"/>
      <c r="J329" s="135">
        <f>ROUND(I329*H329,2)</f>
        <v>0</v>
      </c>
      <c r="K329" s="131" t="s">
        <v>225</v>
      </c>
      <c r="L329" s="30"/>
      <c r="M329" s="136" t="s">
        <v>1</v>
      </c>
      <c r="N329" s="137" t="s">
        <v>41</v>
      </c>
      <c r="P329" s="138">
        <f>O329*H329</f>
        <v>0</v>
      </c>
      <c r="Q329" s="138">
        <v>2.0000000000000001E-4</v>
      </c>
      <c r="R329" s="138">
        <f>Q329*H329</f>
        <v>6.0896000000000006E-2</v>
      </c>
      <c r="S329" s="138">
        <v>0</v>
      </c>
      <c r="T329" s="139">
        <f>S329*H329</f>
        <v>0</v>
      </c>
      <c r="AR329" s="140" t="s">
        <v>294</v>
      </c>
      <c r="AT329" s="140" t="s">
        <v>159</v>
      </c>
      <c r="AU329" s="140" t="s">
        <v>84</v>
      </c>
      <c r="AY329" s="15" t="s">
        <v>158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5" t="s">
        <v>80</v>
      </c>
      <c r="BK329" s="141">
        <f>ROUND(I329*H329,2)</f>
        <v>0</v>
      </c>
      <c r="BL329" s="15" t="s">
        <v>294</v>
      </c>
      <c r="BM329" s="140" t="s">
        <v>816</v>
      </c>
    </row>
    <row r="330" spans="2:65" s="1" customFormat="1" ht="24.2" customHeight="1">
      <c r="B330" s="128"/>
      <c r="C330" s="129" t="s">
        <v>662</v>
      </c>
      <c r="D330" s="129" t="s">
        <v>159</v>
      </c>
      <c r="E330" s="130" t="s">
        <v>818</v>
      </c>
      <c r="F330" s="131" t="s">
        <v>819</v>
      </c>
      <c r="G330" s="132" t="s">
        <v>256</v>
      </c>
      <c r="H330" s="133">
        <v>304.48</v>
      </c>
      <c r="I330" s="134"/>
      <c r="J330" s="135">
        <f>ROUND(I330*H330,2)</f>
        <v>0</v>
      </c>
      <c r="K330" s="131" t="s">
        <v>225</v>
      </c>
      <c r="L330" s="30"/>
      <c r="M330" s="136" t="s">
        <v>1</v>
      </c>
      <c r="N330" s="137" t="s">
        <v>41</v>
      </c>
      <c r="P330" s="138">
        <f>O330*H330</f>
        <v>0</v>
      </c>
      <c r="Q330" s="138">
        <v>2.0000000000000001E-4</v>
      </c>
      <c r="R330" s="138">
        <f>Q330*H330</f>
        <v>6.0896000000000006E-2</v>
      </c>
      <c r="S330" s="138">
        <v>0</v>
      </c>
      <c r="T330" s="139">
        <f>S330*H330</f>
        <v>0</v>
      </c>
      <c r="AR330" s="140" t="s">
        <v>294</v>
      </c>
      <c r="AT330" s="140" t="s">
        <v>159</v>
      </c>
      <c r="AU330" s="140" t="s">
        <v>84</v>
      </c>
      <c r="AY330" s="15" t="s">
        <v>158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5" t="s">
        <v>80</v>
      </c>
      <c r="BK330" s="141">
        <f>ROUND(I330*H330,2)</f>
        <v>0</v>
      </c>
      <c r="BL330" s="15" t="s">
        <v>294</v>
      </c>
      <c r="BM330" s="140" t="s">
        <v>820</v>
      </c>
    </row>
    <row r="331" spans="2:65" s="10" customFormat="1" ht="25.9" customHeight="1">
      <c r="B331" s="118"/>
      <c r="D331" s="119" t="s">
        <v>75</v>
      </c>
      <c r="E331" s="120" t="s">
        <v>821</v>
      </c>
      <c r="F331" s="120" t="s">
        <v>822</v>
      </c>
      <c r="I331" s="121"/>
      <c r="J331" s="122">
        <f>BK331</f>
        <v>0</v>
      </c>
      <c r="L331" s="118"/>
      <c r="M331" s="123"/>
      <c r="P331" s="124">
        <f>P332</f>
        <v>0</v>
      </c>
      <c r="R331" s="124">
        <f>R332</f>
        <v>0</v>
      </c>
      <c r="T331" s="125">
        <f>T332</f>
        <v>0</v>
      </c>
      <c r="AR331" s="119" t="s">
        <v>163</v>
      </c>
      <c r="AT331" s="126" t="s">
        <v>75</v>
      </c>
      <c r="AU331" s="126" t="s">
        <v>76</v>
      </c>
      <c r="AY331" s="119" t="s">
        <v>158</v>
      </c>
      <c r="BK331" s="127">
        <f>BK332</f>
        <v>0</v>
      </c>
    </row>
    <row r="332" spans="2:65" s="1" customFormat="1" ht="16.5" customHeight="1">
      <c r="B332" s="128"/>
      <c r="C332" s="129" t="s">
        <v>666</v>
      </c>
      <c r="D332" s="129" t="s">
        <v>159</v>
      </c>
      <c r="E332" s="130" t="s">
        <v>824</v>
      </c>
      <c r="F332" s="131" t="s">
        <v>825</v>
      </c>
      <c r="G332" s="132" t="s">
        <v>325</v>
      </c>
      <c r="H332" s="133">
        <v>1</v>
      </c>
      <c r="I332" s="134"/>
      <c r="J332" s="135">
        <f>ROUND(I332*H332,2)</f>
        <v>0</v>
      </c>
      <c r="K332" s="131" t="s">
        <v>1</v>
      </c>
      <c r="L332" s="30"/>
      <c r="M332" s="177" t="s">
        <v>1</v>
      </c>
      <c r="N332" s="178" t="s">
        <v>41</v>
      </c>
      <c r="O332" s="179"/>
      <c r="P332" s="180">
        <f>O332*H332</f>
        <v>0</v>
      </c>
      <c r="Q332" s="180">
        <v>0</v>
      </c>
      <c r="R332" s="180">
        <f>Q332*H332</f>
        <v>0</v>
      </c>
      <c r="S332" s="180">
        <v>0</v>
      </c>
      <c r="T332" s="181">
        <f>S332*H332</f>
        <v>0</v>
      </c>
      <c r="AR332" s="140" t="s">
        <v>163</v>
      </c>
      <c r="AT332" s="140" t="s">
        <v>159</v>
      </c>
      <c r="AU332" s="140" t="s">
        <v>80</v>
      </c>
      <c r="AY332" s="15" t="s">
        <v>158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5" t="s">
        <v>80</v>
      </c>
      <c r="BK332" s="141">
        <f>ROUND(I332*H332,2)</f>
        <v>0</v>
      </c>
      <c r="BL332" s="15" t="s">
        <v>163</v>
      </c>
      <c r="BM332" s="140" t="s">
        <v>1301</v>
      </c>
    </row>
    <row r="333" spans="2:65" s="1" customFormat="1" ht="6.95" customHeight="1">
      <c r="B333" s="42"/>
      <c r="C333" s="43"/>
      <c r="D333" s="43"/>
      <c r="E333" s="43"/>
      <c r="F333" s="43"/>
      <c r="G333" s="43"/>
      <c r="H333" s="43"/>
      <c r="I333" s="43"/>
      <c r="J333" s="43"/>
      <c r="K333" s="43"/>
      <c r="L333" s="30"/>
    </row>
  </sheetData>
  <autoFilter ref="C139:K332" xr:uid="{00000000-0009-0000-0000-000004000000}"/>
  <mergeCells count="15">
    <mergeCell ref="E126:H126"/>
    <mergeCell ref="E130:H130"/>
    <mergeCell ref="E128:H128"/>
    <mergeCell ref="E132:H13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0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105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.75">
      <c r="B8" s="18"/>
      <c r="D8" s="25" t="s">
        <v>133</v>
      </c>
      <c r="L8" s="18"/>
    </row>
    <row r="9" spans="2:46" ht="16.5" customHeight="1">
      <c r="B9" s="18"/>
      <c r="E9" s="239" t="s">
        <v>134</v>
      </c>
      <c r="F9" s="204"/>
      <c r="G9" s="204"/>
      <c r="H9" s="204"/>
      <c r="L9" s="18"/>
    </row>
    <row r="10" spans="2:46" ht="12" customHeight="1">
      <c r="B10" s="18"/>
      <c r="D10" s="25" t="s">
        <v>135</v>
      </c>
      <c r="L10" s="18"/>
    </row>
    <row r="11" spans="2:46" s="1" customFormat="1" ht="16.5" customHeight="1">
      <c r="B11" s="30"/>
      <c r="E11" s="219" t="s">
        <v>196</v>
      </c>
      <c r="F11" s="238"/>
      <c r="G11" s="238"/>
      <c r="H11" s="238"/>
      <c r="L11" s="30"/>
    </row>
    <row r="12" spans="2:46" s="1" customFormat="1" ht="12" customHeight="1">
      <c r="B12" s="30"/>
      <c r="D12" s="25" t="s">
        <v>197</v>
      </c>
      <c r="L12" s="30"/>
    </row>
    <row r="13" spans="2:46" s="1" customFormat="1" ht="16.5" customHeight="1">
      <c r="B13" s="30"/>
      <c r="E13" s="234" t="s">
        <v>1302</v>
      </c>
      <c r="F13" s="238"/>
      <c r="G13" s="238"/>
      <c r="H13" s="238"/>
      <c r="L13" s="30"/>
    </row>
    <row r="14" spans="2:46" s="1" customFormat="1">
      <c r="B14" s="30"/>
      <c r="L14" s="30"/>
    </row>
    <row r="15" spans="2:46" s="1" customFormat="1" ht="12" customHeight="1">
      <c r="B15" s="30"/>
      <c r="D15" s="25" t="s">
        <v>18</v>
      </c>
      <c r="F15" s="23" t="s">
        <v>1</v>
      </c>
      <c r="I15" s="25" t="s">
        <v>19</v>
      </c>
      <c r="J15" s="23" t="s">
        <v>1</v>
      </c>
      <c r="L15" s="30"/>
    </row>
    <row r="16" spans="2:46" s="1" customFormat="1" ht="12" customHeight="1">
      <c r="B16" s="30"/>
      <c r="D16" s="25" t="s">
        <v>20</v>
      </c>
      <c r="F16" s="23" t="s">
        <v>21</v>
      </c>
      <c r="I16" s="25" t="s">
        <v>22</v>
      </c>
      <c r="J16" s="50" t="str">
        <f>'Rekapitulace stavby'!AN8</f>
        <v>2. 3. 2024</v>
      </c>
      <c r="L16" s="30"/>
    </row>
    <row r="17" spans="2:12" s="1" customFormat="1" ht="10.9" customHeight="1">
      <c r="B17" s="30"/>
      <c r="L17" s="30"/>
    </row>
    <row r="18" spans="2:12" s="1" customFormat="1" ht="12" customHeight="1">
      <c r="B18" s="30"/>
      <c r="D18" s="25" t="s">
        <v>24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26</v>
      </c>
      <c r="I19" s="25" t="s">
        <v>27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28</v>
      </c>
      <c r="I21" s="25" t="s">
        <v>25</v>
      </c>
      <c r="J21" s="26" t="str">
        <f>'Rekapitulace stavby'!AN13</f>
        <v>Vyplň údaj</v>
      </c>
      <c r="L21" s="30"/>
    </row>
    <row r="22" spans="2:12" s="1" customFormat="1" ht="18" customHeight="1">
      <c r="B22" s="30"/>
      <c r="E22" s="241" t="str">
        <f>'Rekapitulace stavby'!E14</f>
        <v>Vyplň údaj</v>
      </c>
      <c r="F22" s="226"/>
      <c r="G22" s="226"/>
      <c r="H22" s="226"/>
      <c r="I22" s="25" t="s">
        <v>27</v>
      </c>
      <c r="J22" s="26" t="str">
        <f>'Rekapitulace stavby'!AN14</f>
        <v>Vyplň údaj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30</v>
      </c>
      <c r="I24" s="25" t="s">
        <v>25</v>
      </c>
      <c r="J24" s="23" t="s">
        <v>1</v>
      </c>
      <c r="L24" s="30"/>
    </row>
    <row r="25" spans="2:12" s="1" customFormat="1" ht="18" customHeight="1">
      <c r="B25" s="30"/>
      <c r="E25" s="23" t="s">
        <v>31</v>
      </c>
      <c r="I25" s="25" t="s">
        <v>27</v>
      </c>
      <c r="J25" s="23" t="s">
        <v>1</v>
      </c>
      <c r="L25" s="30"/>
    </row>
    <row r="26" spans="2:12" s="1" customFormat="1" ht="6.95" customHeight="1">
      <c r="B26" s="30"/>
      <c r="L26" s="30"/>
    </row>
    <row r="27" spans="2:12" s="1" customFormat="1" ht="12" customHeight="1">
      <c r="B27" s="30"/>
      <c r="D27" s="25" t="s">
        <v>33</v>
      </c>
      <c r="I27" s="25" t="s">
        <v>25</v>
      </c>
      <c r="J27" s="23" t="s">
        <v>1</v>
      </c>
      <c r="L27" s="30"/>
    </row>
    <row r="28" spans="2:12" s="1" customFormat="1" ht="18" customHeight="1">
      <c r="B28" s="30"/>
      <c r="E28" s="23" t="s">
        <v>34</v>
      </c>
      <c r="I28" s="25" t="s">
        <v>27</v>
      </c>
      <c r="J28" s="23" t="s">
        <v>1</v>
      </c>
      <c r="L28" s="30"/>
    </row>
    <row r="29" spans="2:12" s="1" customFormat="1" ht="6.95" customHeight="1">
      <c r="B29" s="30"/>
      <c r="L29" s="30"/>
    </row>
    <row r="30" spans="2:12" s="1" customFormat="1" ht="12" customHeight="1">
      <c r="B30" s="30"/>
      <c r="D30" s="25" t="s">
        <v>35</v>
      </c>
      <c r="L30" s="30"/>
    </row>
    <row r="31" spans="2:12" s="7" customFormat="1" ht="16.5" customHeight="1">
      <c r="B31" s="92"/>
      <c r="E31" s="230" t="s">
        <v>1</v>
      </c>
      <c r="F31" s="230"/>
      <c r="G31" s="230"/>
      <c r="H31" s="230"/>
      <c r="L31" s="92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25.35" customHeight="1">
      <c r="B34" s="30"/>
      <c r="D34" s="93" t="s">
        <v>36</v>
      </c>
      <c r="J34" s="64">
        <f>ROUND(J133, 2)</f>
        <v>0</v>
      </c>
      <c r="L34" s="30"/>
    </row>
    <row r="35" spans="2:12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30"/>
    </row>
    <row r="36" spans="2:12" s="1" customFormat="1" ht="14.45" customHeight="1">
      <c r="B36" s="30"/>
      <c r="F36" s="33" t="s">
        <v>38</v>
      </c>
      <c r="I36" s="33" t="s">
        <v>37</v>
      </c>
      <c r="J36" s="33" t="s">
        <v>39</v>
      </c>
      <c r="L36" s="30"/>
    </row>
    <row r="37" spans="2:12" s="1" customFormat="1" ht="14.45" customHeight="1">
      <c r="B37" s="30"/>
      <c r="D37" s="53" t="s">
        <v>40</v>
      </c>
      <c r="E37" s="25" t="s">
        <v>41</v>
      </c>
      <c r="F37" s="84">
        <f>ROUND((SUM(BE133:BE203)),  2)</f>
        <v>0</v>
      </c>
      <c r="I37" s="94">
        <v>0.21</v>
      </c>
      <c r="J37" s="84">
        <f>ROUND(((SUM(BE133:BE203))*I37),  2)</f>
        <v>0</v>
      </c>
      <c r="L37" s="30"/>
    </row>
    <row r="38" spans="2:12" s="1" customFormat="1" ht="14.45" customHeight="1">
      <c r="B38" s="30"/>
      <c r="E38" s="25" t="s">
        <v>42</v>
      </c>
      <c r="F38" s="84">
        <f>ROUND((SUM(BF133:BF203)),  2)</f>
        <v>0</v>
      </c>
      <c r="I38" s="94">
        <v>0.12</v>
      </c>
      <c r="J38" s="84">
        <f>ROUND(((SUM(BF133:BF203))*I38),  2)</f>
        <v>0</v>
      </c>
      <c r="L38" s="30"/>
    </row>
    <row r="39" spans="2:12" s="1" customFormat="1" ht="14.45" hidden="1" customHeight="1">
      <c r="B39" s="30"/>
      <c r="E39" s="25" t="s">
        <v>43</v>
      </c>
      <c r="F39" s="84">
        <f>ROUND((SUM(BG133:BG203)),  2)</f>
        <v>0</v>
      </c>
      <c r="I39" s="94">
        <v>0.21</v>
      </c>
      <c r="J39" s="84">
        <f>0</f>
        <v>0</v>
      </c>
      <c r="L39" s="30"/>
    </row>
    <row r="40" spans="2:12" s="1" customFormat="1" ht="14.45" hidden="1" customHeight="1">
      <c r="B40" s="30"/>
      <c r="E40" s="25" t="s">
        <v>44</v>
      </c>
      <c r="F40" s="84">
        <f>ROUND((SUM(BH133:BH203)),  2)</f>
        <v>0</v>
      </c>
      <c r="I40" s="94">
        <v>0.12</v>
      </c>
      <c r="J40" s="84">
        <f>0</f>
        <v>0</v>
      </c>
      <c r="L40" s="30"/>
    </row>
    <row r="41" spans="2:12" s="1" customFormat="1" ht="14.45" hidden="1" customHeight="1">
      <c r="B41" s="30"/>
      <c r="E41" s="25" t="s">
        <v>45</v>
      </c>
      <c r="F41" s="84">
        <f>ROUND((SUM(BI133:BI203)),  2)</f>
        <v>0</v>
      </c>
      <c r="I41" s="94">
        <v>0</v>
      </c>
      <c r="J41" s="84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95"/>
      <c r="D43" s="96" t="s">
        <v>46</v>
      </c>
      <c r="E43" s="55"/>
      <c r="F43" s="55"/>
      <c r="G43" s="97" t="s">
        <v>47</v>
      </c>
      <c r="H43" s="98" t="s">
        <v>48</v>
      </c>
      <c r="I43" s="55"/>
      <c r="J43" s="99">
        <f>SUM(J34:J41)</f>
        <v>0</v>
      </c>
      <c r="K43" s="100"/>
      <c r="L43" s="30"/>
    </row>
    <row r="44" spans="2:12" s="1" customFormat="1" ht="14.45" customHeight="1">
      <c r="B44" s="30"/>
      <c r="L44" s="30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ht="16.5" customHeight="1">
      <c r="B87" s="18"/>
      <c r="E87" s="239" t="s">
        <v>134</v>
      </c>
      <c r="F87" s="204"/>
      <c r="G87" s="204"/>
      <c r="H87" s="204"/>
      <c r="L87" s="18"/>
    </row>
    <row r="88" spans="2:12" ht="12" customHeight="1">
      <c r="B88" s="18"/>
      <c r="C88" s="25" t="s">
        <v>135</v>
      </c>
      <c r="L88" s="18"/>
    </row>
    <row r="89" spans="2:12" s="1" customFormat="1" ht="16.5" customHeight="1">
      <c r="B89" s="30"/>
      <c r="E89" s="219" t="s">
        <v>196</v>
      </c>
      <c r="F89" s="238"/>
      <c r="G89" s="238"/>
      <c r="H89" s="238"/>
      <c r="L89" s="30"/>
    </row>
    <row r="90" spans="2:12" s="1" customFormat="1" ht="12" customHeight="1">
      <c r="B90" s="30"/>
      <c r="C90" s="25" t="s">
        <v>197</v>
      </c>
      <c r="L90" s="30"/>
    </row>
    <row r="91" spans="2:12" s="1" customFormat="1" ht="16.5" customHeight="1">
      <c r="B91" s="30"/>
      <c r="E91" s="234" t="str">
        <f>E13</f>
        <v>10-5 - Střecha</v>
      </c>
      <c r="F91" s="238"/>
      <c r="G91" s="238"/>
      <c r="H91" s="238"/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20</v>
      </c>
      <c r="F93" s="23" t="str">
        <f>F16</f>
        <v>Hranice</v>
      </c>
      <c r="I93" s="25" t="s">
        <v>22</v>
      </c>
      <c r="J93" s="50" t="str">
        <f>IF(J16="","",J16)</f>
        <v>2. 3. 2024</v>
      </c>
      <c r="L93" s="30"/>
    </row>
    <row r="94" spans="2:12" s="1" customFormat="1" ht="6.95" customHeight="1">
      <c r="B94" s="30"/>
      <c r="L94" s="30"/>
    </row>
    <row r="95" spans="2:12" s="1" customFormat="1" ht="15.2" customHeight="1">
      <c r="B95" s="30"/>
      <c r="C95" s="25" t="s">
        <v>24</v>
      </c>
      <c r="F95" s="23" t="str">
        <f>E19</f>
        <v>Město Hranice u Aše</v>
      </c>
      <c r="I95" s="25" t="s">
        <v>30</v>
      </c>
      <c r="J95" s="28" t="str">
        <f>E25</f>
        <v>ing.Volný Martin</v>
      </c>
      <c r="L95" s="30"/>
    </row>
    <row r="96" spans="2:12" s="1" customFormat="1" ht="15.2" customHeight="1">
      <c r="B96" s="30"/>
      <c r="C96" s="25" t="s">
        <v>28</v>
      </c>
      <c r="F96" s="23" t="str">
        <f>IF(E22="","",E22)</f>
        <v>Vyplň údaj</v>
      </c>
      <c r="I96" s="25" t="s">
        <v>33</v>
      </c>
      <c r="J96" s="28" t="str">
        <f>E28</f>
        <v>Milan Hájek</v>
      </c>
      <c r="L96" s="30"/>
    </row>
    <row r="97" spans="2:47" s="1" customFormat="1" ht="10.35" customHeight="1">
      <c r="B97" s="30"/>
      <c r="L97" s="30"/>
    </row>
    <row r="98" spans="2:47" s="1" customFormat="1" ht="29.25" customHeight="1">
      <c r="B98" s="30"/>
      <c r="C98" s="103" t="s">
        <v>138</v>
      </c>
      <c r="D98" s="95"/>
      <c r="E98" s="95"/>
      <c r="F98" s="95"/>
      <c r="G98" s="95"/>
      <c r="H98" s="95"/>
      <c r="I98" s="95"/>
      <c r="J98" s="104" t="s">
        <v>139</v>
      </c>
      <c r="K98" s="95"/>
      <c r="L98" s="30"/>
    </row>
    <row r="99" spans="2:47" s="1" customFormat="1" ht="10.35" customHeight="1">
      <c r="B99" s="30"/>
      <c r="L99" s="30"/>
    </row>
    <row r="100" spans="2:47" s="1" customFormat="1" ht="22.9" customHeight="1">
      <c r="B100" s="30"/>
      <c r="C100" s="105" t="s">
        <v>140</v>
      </c>
      <c r="J100" s="64">
        <f>J133</f>
        <v>0</v>
      </c>
      <c r="L100" s="30"/>
      <c r="AU100" s="15" t="s">
        <v>141</v>
      </c>
    </row>
    <row r="101" spans="2:47" s="8" customFormat="1" ht="24.95" customHeight="1">
      <c r="B101" s="106"/>
      <c r="D101" s="107" t="s">
        <v>199</v>
      </c>
      <c r="E101" s="108"/>
      <c r="F101" s="108"/>
      <c r="G101" s="108"/>
      <c r="H101" s="108"/>
      <c r="I101" s="108"/>
      <c r="J101" s="109">
        <f>J134</f>
        <v>0</v>
      </c>
      <c r="L101" s="106"/>
    </row>
    <row r="102" spans="2:47" s="13" customFormat="1" ht="19.899999999999999" customHeight="1">
      <c r="B102" s="160"/>
      <c r="D102" s="161" t="s">
        <v>203</v>
      </c>
      <c r="E102" s="162"/>
      <c r="F102" s="162"/>
      <c r="G102" s="162"/>
      <c r="H102" s="162"/>
      <c r="I102" s="162"/>
      <c r="J102" s="163">
        <f>J135</f>
        <v>0</v>
      </c>
      <c r="L102" s="160"/>
    </row>
    <row r="103" spans="2:47" s="13" customFormat="1" ht="19.899999999999999" customHeight="1">
      <c r="B103" s="160"/>
      <c r="D103" s="161" t="s">
        <v>207</v>
      </c>
      <c r="E103" s="162"/>
      <c r="F103" s="162"/>
      <c r="G103" s="162"/>
      <c r="H103" s="162"/>
      <c r="I103" s="162"/>
      <c r="J103" s="163">
        <f>J143</f>
        <v>0</v>
      </c>
      <c r="L103" s="160"/>
    </row>
    <row r="104" spans="2:47" s="8" customFormat="1" ht="24.95" customHeight="1">
      <c r="B104" s="106"/>
      <c r="D104" s="107" t="s">
        <v>208</v>
      </c>
      <c r="E104" s="108"/>
      <c r="F104" s="108"/>
      <c r="G104" s="108"/>
      <c r="H104" s="108"/>
      <c r="I104" s="108"/>
      <c r="J104" s="109">
        <f>J145</f>
        <v>0</v>
      </c>
      <c r="L104" s="106"/>
    </row>
    <row r="105" spans="2:47" s="13" customFormat="1" ht="19.899999999999999" customHeight="1">
      <c r="B105" s="160"/>
      <c r="D105" s="161" t="s">
        <v>1303</v>
      </c>
      <c r="E105" s="162"/>
      <c r="F105" s="162"/>
      <c r="G105" s="162"/>
      <c r="H105" s="162"/>
      <c r="I105" s="162"/>
      <c r="J105" s="163">
        <f>J146</f>
        <v>0</v>
      </c>
      <c r="L105" s="160"/>
    </row>
    <row r="106" spans="2:47" s="13" customFormat="1" ht="19.899999999999999" customHeight="1">
      <c r="B106" s="160"/>
      <c r="D106" s="161" t="s">
        <v>210</v>
      </c>
      <c r="E106" s="162"/>
      <c r="F106" s="162"/>
      <c r="G106" s="162"/>
      <c r="H106" s="162"/>
      <c r="I106" s="162"/>
      <c r="J106" s="163">
        <f>J176</f>
        <v>0</v>
      </c>
      <c r="L106" s="160"/>
    </row>
    <row r="107" spans="2:47" s="13" customFormat="1" ht="19.899999999999999" customHeight="1">
      <c r="B107" s="160"/>
      <c r="D107" s="161" t="s">
        <v>1304</v>
      </c>
      <c r="E107" s="162"/>
      <c r="F107" s="162"/>
      <c r="G107" s="162"/>
      <c r="H107" s="162"/>
      <c r="I107" s="162"/>
      <c r="J107" s="163">
        <f>J189</f>
        <v>0</v>
      </c>
      <c r="L107" s="160"/>
    </row>
    <row r="108" spans="2:47" s="13" customFormat="1" ht="19.899999999999999" customHeight="1">
      <c r="B108" s="160"/>
      <c r="D108" s="161" t="s">
        <v>1305</v>
      </c>
      <c r="E108" s="162"/>
      <c r="F108" s="162"/>
      <c r="G108" s="162"/>
      <c r="H108" s="162"/>
      <c r="I108" s="162"/>
      <c r="J108" s="163">
        <f>J193</f>
        <v>0</v>
      </c>
      <c r="L108" s="160"/>
    </row>
    <row r="109" spans="2:47" s="13" customFormat="1" ht="19.899999999999999" customHeight="1">
      <c r="B109" s="160"/>
      <c r="D109" s="161" t="s">
        <v>213</v>
      </c>
      <c r="E109" s="162"/>
      <c r="F109" s="162"/>
      <c r="G109" s="162"/>
      <c r="H109" s="162"/>
      <c r="I109" s="162"/>
      <c r="J109" s="163">
        <f>J201</f>
        <v>0</v>
      </c>
      <c r="L109" s="160"/>
    </row>
    <row r="110" spans="2:47" s="1" customFormat="1" ht="21.75" customHeight="1">
      <c r="B110" s="30"/>
      <c r="L110" s="30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0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0"/>
    </row>
    <row r="116" spans="2:12" s="1" customFormat="1" ht="24.95" customHeight="1">
      <c r="B116" s="30"/>
      <c r="C116" s="19" t="s">
        <v>143</v>
      </c>
      <c r="L116" s="30"/>
    </row>
    <row r="117" spans="2:12" s="1" customFormat="1" ht="6.95" customHeight="1">
      <c r="B117" s="30"/>
      <c r="L117" s="30"/>
    </row>
    <row r="118" spans="2:12" s="1" customFormat="1" ht="12" customHeight="1">
      <c r="B118" s="30"/>
      <c r="C118" s="25" t="s">
        <v>16</v>
      </c>
      <c r="L118" s="30"/>
    </row>
    <row r="119" spans="2:12" s="1" customFormat="1" ht="16.5" customHeight="1">
      <c r="B119" s="30"/>
      <c r="E119" s="239" t="str">
        <f>E7</f>
        <v>Stavební úpravy knihovny a IC Města Hranice</v>
      </c>
      <c r="F119" s="240"/>
      <c r="G119" s="240"/>
      <c r="H119" s="240"/>
      <c r="L119" s="30"/>
    </row>
    <row r="120" spans="2:12" ht="12" customHeight="1">
      <c r="B120" s="18"/>
      <c r="C120" s="25" t="s">
        <v>133</v>
      </c>
      <c r="L120" s="18"/>
    </row>
    <row r="121" spans="2:12" ht="16.5" customHeight="1">
      <c r="B121" s="18"/>
      <c r="E121" s="239" t="s">
        <v>134</v>
      </c>
      <c r="F121" s="204"/>
      <c r="G121" s="204"/>
      <c r="H121" s="204"/>
      <c r="L121" s="18"/>
    </row>
    <row r="122" spans="2:12" ht="12" customHeight="1">
      <c r="B122" s="18"/>
      <c r="C122" s="25" t="s">
        <v>135</v>
      </c>
      <c r="L122" s="18"/>
    </row>
    <row r="123" spans="2:12" s="1" customFormat="1" ht="16.5" customHeight="1">
      <c r="B123" s="30"/>
      <c r="E123" s="219" t="s">
        <v>196</v>
      </c>
      <c r="F123" s="238"/>
      <c r="G123" s="238"/>
      <c r="H123" s="238"/>
      <c r="L123" s="30"/>
    </row>
    <row r="124" spans="2:12" s="1" customFormat="1" ht="12" customHeight="1">
      <c r="B124" s="30"/>
      <c r="C124" s="25" t="s">
        <v>197</v>
      </c>
      <c r="L124" s="30"/>
    </row>
    <row r="125" spans="2:12" s="1" customFormat="1" ht="16.5" customHeight="1">
      <c r="B125" s="30"/>
      <c r="E125" s="234" t="str">
        <f>E13</f>
        <v>10-5 - Střecha</v>
      </c>
      <c r="F125" s="238"/>
      <c r="G125" s="238"/>
      <c r="H125" s="238"/>
      <c r="L125" s="30"/>
    </row>
    <row r="126" spans="2:12" s="1" customFormat="1" ht="6.95" customHeight="1">
      <c r="B126" s="30"/>
      <c r="L126" s="30"/>
    </row>
    <row r="127" spans="2:12" s="1" customFormat="1" ht="12" customHeight="1">
      <c r="B127" s="30"/>
      <c r="C127" s="25" t="s">
        <v>20</v>
      </c>
      <c r="F127" s="23" t="str">
        <f>F16</f>
        <v>Hranice</v>
      </c>
      <c r="I127" s="25" t="s">
        <v>22</v>
      </c>
      <c r="J127" s="50" t="str">
        <f>IF(J16="","",J16)</f>
        <v>2. 3. 2024</v>
      </c>
      <c r="L127" s="30"/>
    </row>
    <row r="128" spans="2:12" s="1" customFormat="1" ht="6.95" customHeight="1">
      <c r="B128" s="30"/>
      <c r="L128" s="30"/>
    </row>
    <row r="129" spans="2:65" s="1" customFormat="1" ht="15.2" customHeight="1">
      <c r="B129" s="30"/>
      <c r="C129" s="25" t="s">
        <v>24</v>
      </c>
      <c r="F129" s="23" t="str">
        <f>E19</f>
        <v>Město Hranice u Aše</v>
      </c>
      <c r="I129" s="25" t="s">
        <v>30</v>
      </c>
      <c r="J129" s="28" t="str">
        <f>E25</f>
        <v>ing.Volný Martin</v>
      </c>
      <c r="L129" s="30"/>
    </row>
    <row r="130" spans="2:65" s="1" customFormat="1" ht="15.2" customHeight="1">
      <c r="B130" s="30"/>
      <c r="C130" s="25" t="s">
        <v>28</v>
      </c>
      <c r="F130" s="23" t="str">
        <f>IF(E22="","",E22)</f>
        <v>Vyplň údaj</v>
      </c>
      <c r="I130" s="25" t="s">
        <v>33</v>
      </c>
      <c r="J130" s="28" t="str">
        <f>E28</f>
        <v>Milan Hájek</v>
      </c>
      <c r="L130" s="30"/>
    </row>
    <row r="131" spans="2:65" s="1" customFormat="1" ht="10.35" customHeight="1">
      <c r="B131" s="30"/>
      <c r="L131" s="30"/>
    </row>
    <row r="132" spans="2:65" s="9" customFormat="1" ht="29.25" customHeight="1">
      <c r="B132" s="110"/>
      <c r="C132" s="111" t="s">
        <v>144</v>
      </c>
      <c r="D132" s="112" t="s">
        <v>61</v>
      </c>
      <c r="E132" s="112" t="s">
        <v>57</v>
      </c>
      <c r="F132" s="112" t="s">
        <v>58</v>
      </c>
      <c r="G132" s="112" t="s">
        <v>145</v>
      </c>
      <c r="H132" s="112" t="s">
        <v>146</v>
      </c>
      <c r="I132" s="112" t="s">
        <v>147</v>
      </c>
      <c r="J132" s="112" t="s">
        <v>139</v>
      </c>
      <c r="K132" s="113" t="s">
        <v>148</v>
      </c>
      <c r="L132" s="110"/>
      <c r="M132" s="57" t="s">
        <v>1</v>
      </c>
      <c r="N132" s="58" t="s">
        <v>40</v>
      </c>
      <c r="O132" s="58" t="s">
        <v>149</v>
      </c>
      <c r="P132" s="58" t="s">
        <v>150</v>
      </c>
      <c r="Q132" s="58" t="s">
        <v>151</v>
      </c>
      <c r="R132" s="58" t="s">
        <v>152</v>
      </c>
      <c r="S132" s="58" t="s">
        <v>153</v>
      </c>
      <c r="T132" s="59" t="s">
        <v>154</v>
      </c>
    </row>
    <row r="133" spans="2:65" s="1" customFormat="1" ht="22.9" customHeight="1">
      <c r="B133" s="30"/>
      <c r="C133" s="62" t="s">
        <v>155</v>
      </c>
      <c r="J133" s="114">
        <f>BK133</f>
        <v>0</v>
      </c>
      <c r="L133" s="30"/>
      <c r="M133" s="60"/>
      <c r="N133" s="51"/>
      <c r="O133" s="51"/>
      <c r="P133" s="115">
        <f>P134+P145</f>
        <v>0</v>
      </c>
      <c r="Q133" s="51"/>
      <c r="R133" s="115">
        <f>R134+R145</f>
        <v>12.471382190000002</v>
      </c>
      <c r="S133" s="51"/>
      <c r="T133" s="116">
        <f>T134+T145</f>
        <v>0.34218400000000004</v>
      </c>
      <c r="AT133" s="15" t="s">
        <v>75</v>
      </c>
      <c r="AU133" s="15" t="s">
        <v>141</v>
      </c>
      <c r="BK133" s="117">
        <f>BK134+BK145</f>
        <v>0</v>
      </c>
    </row>
    <row r="134" spans="2:65" s="10" customFormat="1" ht="25.9" customHeight="1">
      <c r="B134" s="118"/>
      <c r="D134" s="119" t="s">
        <v>75</v>
      </c>
      <c r="E134" s="120" t="s">
        <v>219</v>
      </c>
      <c r="F134" s="120" t="s">
        <v>220</v>
      </c>
      <c r="I134" s="121"/>
      <c r="J134" s="122">
        <f>BK134</f>
        <v>0</v>
      </c>
      <c r="L134" s="118"/>
      <c r="M134" s="123"/>
      <c r="P134" s="124">
        <f>P135+P143</f>
        <v>0</v>
      </c>
      <c r="R134" s="124">
        <f>R135+R143</f>
        <v>7.3163708800000009</v>
      </c>
      <c r="T134" s="125">
        <f>T135+T143</f>
        <v>0</v>
      </c>
      <c r="AR134" s="119" t="s">
        <v>80</v>
      </c>
      <c r="AT134" s="126" t="s">
        <v>75</v>
      </c>
      <c r="AU134" s="126" t="s">
        <v>76</v>
      </c>
      <c r="AY134" s="119" t="s">
        <v>158</v>
      </c>
      <c r="BK134" s="127">
        <f>BK135+BK143</f>
        <v>0</v>
      </c>
    </row>
    <row r="135" spans="2:65" s="10" customFormat="1" ht="22.9" customHeight="1">
      <c r="B135" s="118"/>
      <c r="D135" s="119" t="s">
        <v>75</v>
      </c>
      <c r="E135" s="164" t="s">
        <v>163</v>
      </c>
      <c r="F135" s="164" t="s">
        <v>370</v>
      </c>
      <c r="I135" s="121"/>
      <c r="J135" s="165">
        <f>BK135</f>
        <v>0</v>
      </c>
      <c r="L135" s="118"/>
      <c r="M135" s="123"/>
      <c r="P135" s="124">
        <f>SUM(P136:P142)</f>
        <v>0</v>
      </c>
      <c r="R135" s="124">
        <f>SUM(R136:R142)</f>
        <v>7.3163708800000009</v>
      </c>
      <c r="T135" s="125">
        <f>SUM(T136:T142)</f>
        <v>0</v>
      </c>
      <c r="AR135" s="119" t="s">
        <v>80</v>
      </c>
      <c r="AT135" s="126" t="s">
        <v>75</v>
      </c>
      <c r="AU135" s="126" t="s">
        <v>80</v>
      </c>
      <c r="AY135" s="119" t="s">
        <v>158</v>
      </c>
      <c r="BK135" s="127">
        <f>SUM(BK136:BK142)</f>
        <v>0</v>
      </c>
    </row>
    <row r="136" spans="2:65" s="1" customFormat="1" ht="16.5" customHeight="1">
      <c r="B136" s="128"/>
      <c r="C136" s="129" t="s">
        <v>80</v>
      </c>
      <c r="D136" s="129" t="s">
        <v>159</v>
      </c>
      <c r="E136" s="130" t="s">
        <v>1306</v>
      </c>
      <c r="F136" s="131" t="s">
        <v>1307</v>
      </c>
      <c r="G136" s="132" t="s">
        <v>224</v>
      </c>
      <c r="H136" s="133">
        <v>2.9460000000000002</v>
      </c>
      <c r="I136" s="134"/>
      <c r="J136" s="135">
        <f>ROUND(I136*H136,2)</f>
        <v>0</v>
      </c>
      <c r="K136" s="131" t="s">
        <v>225</v>
      </c>
      <c r="L136" s="30"/>
      <c r="M136" s="136" t="s">
        <v>1</v>
      </c>
      <c r="N136" s="137" t="s">
        <v>41</v>
      </c>
      <c r="P136" s="138">
        <f>O136*H136</f>
        <v>0</v>
      </c>
      <c r="Q136" s="138">
        <v>2.3011300000000001</v>
      </c>
      <c r="R136" s="138">
        <f>Q136*H136</f>
        <v>6.7791289800000012</v>
      </c>
      <c r="S136" s="138">
        <v>0</v>
      </c>
      <c r="T136" s="139">
        <f>S136*H136</f>
        <v>0</v>
      </c>
      <c r="AR136" s="140" t="s">
        <v>163</v>
      </c>
      <c r="AT136" s="140" t="s">
        <v>159</v>
      </c>
      <c r="AU136" s="140" t="s">
        <v>84</v>
      </c>
      <c r="AY136" s="15" t="s">
        <v>158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80</v>
      </c>
      <c r="BK136" s="141">
        <f>ROUND(I136*H136,2)</f>
        <v>0</v>
      </c>
      <c r="BL136" s="15" t="s">
        <v>163</v>
      </c>
      <c r="BM136" s="140" t="s">
        <v>1308</v>
      </c>
    </row>
    <row r="137" spans="2:65" s="11" customFormat="1">
      <c r="B137" s="142"/>
      <c r="D137" s="143" t="s">
        <v>165</v>
      </c>
      <c r="E137" s="144" t="s">
        <v>1</v>
      </c>
      <c r="F137" s="145" t="s">
        <v>1309</v>
      </c>
      <c r="H137" s="146">
        <v>2.9460000000000002</v>
      </c>
      <c r="I137" s="147"/>
      <c r="L137" s="142"/>
      <c r="M137" s="148"/>
      <c r="T137" s="149"/>
      <c r="AT137" s="144" t="s">
        <v>165</v>
      </c>
      <c r="AU137" s="144" t="s">
        <v>84</v>
      </c>
      <c r="AV137" s="11" t="s">
        <v>84</v>
      </c>
      <c r="AW137" s="11" t="s">
        <v>32</v>
      </c>
      <c r="AX137" s="11" t="s">
        <v>80</v>
      </c>
      <c r="AY137" s="144" t="s">
        <v>158</v>
      </c>
    </row>
    <row r="138" spans="2:65" s="1" customFormat="1" ht="16.5" customHeight="1">
      <c r="B138" s="128"/>
      <c r="C138" s="129" t="s">
        <v>84</v>
      </c>
      <c r="D138" s="129" t="s">
        <v>159</v>
      </c>
      <c r="E138" s="130" t="s">
        <v>1310</v>
      </c>
      <c r="F138" s="131" t="s">
        <v>1311</v>
      </c>
      <c r="G138" s="132" t="s">
        <v>256</v>
      </c>
      <c r="H138" s="133">
        <v>14.728</v>
      </c>
      <c r="I138" s="134"/>
      <c r="J138" s="135">
        <f>ROUND(I138*H138,2)</f>
        <v>0</v>
      </c>
      <c r="K138" s="131" t="s">
        <v>225</v>
      </c>
      <c r="L138" s="30"/>
      <c r="M138" s="136" t="s">
        <v>1</v>
      </c>
      <c r="N138" s="137" t="s">
        <v>41</v>
      </c>
      <c r="P138" s="138">
        <f>O138*H138</f>
        <v>0</v>
      </c>
      <c r="Q138" s="138">
        <v>1.1169999999999999E-2</v>
      </c>
      <c r="R138" s="138">
        <f>Q138*H138</f>
        <v>0.16451175999999998</v>
      </c>
      <c r="S138" s="138">
        <v>0</v>
      </c>
      <c r="T138" s="139">
        <f>S138*H138</f>
        <v>0</v>
      </c>
      <c r="AR138" s="140" t="s">
        <v>163</v>
      </c>
      <c r="AT138" s="140" t="s">
        <v>159</v>
      </c>
      <c r="AU138" s="140" t="s">
        <v>84</v>
      </c>
      <c r="AY138" s="15" t="s">
        <v>158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5" t="s">
        <v>80</v>
      </c>
      <c r="BK138" s="141">
        <f>ROUND(I138*H138,2)</f>
        <v>0</v>
      </c>
      <c r="BL138" s="15" t="s">
        <v>163</v>
      </c>
      <c r="BM138" s="140" t="s">
        <v>1312</v>
      </c>
    </row>
    <row r="139" spans="2:65" s="11" customFormat="1">
      <c r="B139" s="142"/>
      <c r="D139" s="143" t="s">
        <v>165</v>
      </c>
      <c r="E139" s="144" t="s">
        <v>1</v>
      </c>
      <c r="F139" s="145" t="s">
        <v>1313</v>
      </c>
      <c r="H139" s="146">
        <v>14.728</v>
      </c>
      <c r="I139" s="147"/>
      <c r="L139" s="142"/>
      <c r="M139" s="148"/>
      <c r="T139" s="149"/>
      <c r="AT139" s="144" t="s">
        <v>165</v>
      </c>
      <c r="AU139" s="144" t="s">
        <v>84</v>
      </c>
      <c r="AV139" s="11" t="s">
        <v>84</v>
      </c>
      <c r="AW139" s="11" t="s">
        <v>32</v>
      </c>
      <c r="AX139" s="11" t="s">
        <v>80</v>
      </c>
      <c r="AY139" s="144" t="s">
        <v>158</v>
      </c>
    </row>
    <row r="140" spans="2:65" s="1" customFormat="1" ht="16.5" customHeight="1">
      <c r="B140" s="128"/>
      <c r="C140" s="129" t="s">
        <v>95</v>
      </c>
      <c r="D140" s="129" t="s">
        <v>159</v>
      </c>
      <c r="E140" s="130" t="s">
        <v>1314</v>
      </c>
      <c r="F140" s="131" t="s">
        <v>1315</v>
      </c>
      <c r="G140" s="132" t="s">
        <v>256</v>
      </c>
      <c r="H140" s="133">
        <v>14.728</v>
      </c>
      <c r="I140" s="134"/>
      <c r="J140" s="135">
        <f>ROUND(I140*H140,2)</f>
        <v>0</v>
      </c>
      <c r="K140" s="131" t="s">
        <v>225</v>
      </c>
      <c r="L140" s="30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163</v>
      </c>
      <c r="AT140" s="140" t="s">
        <v>159</v>
      </c>
      <c r="AU140" s="140" t="s">
        <v>84</v>
      </c>
      <c r="AY140" s="15" t="s">
        <v>158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80</v>
      </c>
      <c r="BK140" s="141">
        <f>ROUND(I140*H140,2)</f>
        <v>0</v>
      </c>
      <c r="BL140" s="15" t="s">
        <v>163</v>
      </c>
      <c r="BM140" s="140" t="s">
        <v>1316</v>
      </c>
    </row>
    <row r="141" spans="2:65" s="1" customFormat="1" ht="24.2" customHeight="1">
      <c r="B141" s="128"/>
      <c r="C141" s="129" t="s">
        <v>163</v>
      </c>
      <c r="D141" s="129" t="s">
        <v>159</v>
      </c>
      <c r="E141" s="130" t="s">
        <v>1317</v>
      </c>
      <c r="F141" s="131" t="s">
        <v>1318</v>
      </c>
      <c r="G141" s="132" t="s">
        <v>248</v>
      </c>
      <c r="H141" s="133">
        <v>0.35399999999999998</v>
      </c>
      <c r="I141" s="134"/>
      <c r="J141" s="135">
        <f>ROUND(I141*H141,2)</f>
        <v>0</v>
      </c>
      <c r="K141" s="131" t="s">
        <v>225</v>
      </c>
      <c r="L141" s="30"/>
      <c r="M141" s="136" t="s">
        <v>1</v>
      </c>
      <c r="N141" s="137" t="s">
        <v>41</v>
      </c>
      <c r="P141" s="138">
        <f>O141*H141</f>
        <v>0</v>
      </c>
      <c r="Q141" s="138">
        <v>1.05291</v>
      </c>
      <c r="R141" s="138">
        <f>Q141*H141</f>
        <v>0.37273013999999999</v>
      </c>
      <c r="S141" s="138">
        <v>0</v>
      </c>
      <c r="T141" s="139">
        <f>S141*H141</f>
        <v>0</v>
      </c>
      <c r="AR141" s="140" t="s">
        <v>163</v>
      </c>
      <c r="AT141" s="140" t="s">
        <v>159</v>
      </c>
      <c r="AU141" s="140" t="s">
        <v>84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163</v>
      </c>
      <c r="BM141" s="140" t="s">
        <v>1319</v>
      </c>
    </row>
    <row r="142" spans="2:65" s="11" customFormat="1">
      <c r="B142" s="142"/>
      <c r="D142" s="143" t="s">
        <v>165</v>
      </c>
      <c r="E142" s="144" t="s">
        <v>1</v>
      </c>
      <c r="F142" s="145" t="s">
        <v>1320</v>
      </c>
      <c r="H142" s="146">
        <v>0.35399999999999998</v>
      </c>
      <c r="I142" s="147"/>
      <c r="L142" s="142"/>
      <c r="M142" s="148"/>
      <c r="T142" s="149"/>
      <c r="AT142" s="144" t="s">
        <v>165</v>
      </c>
      <c r="AU142" s="144" t="s">
        <v>84</v>
      </c>
      <c r="AV142" s="11" t="s">
        <v>84</v>
      </c>
      <c r="AW142" s="11" t="s">
        <v>32</v>
      </c>
      <c r="AX142" s="11" t="s">
        <v>80</v>
      </c>
      <c r="AY142" s="144" t="s">
        <v>158</v>
      </c>
    </row>
    <row r="143" spans="2:65" s="10" customFormat="1" ht="22.9" customHeight="1">
      <c r="B143" s="118"/>
      <c r="D143" s="119" t="s">
        <v>75</v>
      </c>
      <c r="E143" s="164" t="s">
        <v>519</v>
      </c>
      <c r="F143" s="164" t="s">
        <v>520</v>
      </c>
      <c r="I143" s="121"/>
      <c r="J143" s="165">
        <f>BK143</f>
        <v>0</v>
      </c>
      <c r="L143" s="118"/>
      <c r="M143" s="123"/>
      <c r="P143" s="124">
        <f>P144</f>
        <v>0</v>
      </c>
      <c r="R143" s="124">
        <f>R144</f>
        <v>0</v>
      </c>
      <c r="T143" s="125">
        <f>T144</f>
        <v>0</v>
      </c>
      <c r="AR143" s="119" t="s">
        <v>80</v>
      </c>
      <c r="AT143" s="126" t="s">
        <v>75</v>
      </c>
      <c r="AU143" s="126" t="s">
        <v>80</v>
      </c>
      <c r="AY143" s="119" t="s">
        <v>158</v>
      </c>
      <c r="BK143" s="127">
        <f>BK144</f>
        <v>0</v>
      </c>
    </row>
    <row r="144" spans="2:65" s="1" customFormat="1" ht="21.75" customHeight="1">
      <c r="B144" s="128"/>
      <c r="C144" s="129" t="s">
        <v>157</v>
      </c>
      <c r="D144" s="129" t="s">
        <v>159</v>
      </c>
      <c r="E144" s="130" t="s">
        <v>1321</v>
      </c>
      <c r="F144" s="131" t="s">
        <v>1322</v>
      </c>
      <c r="G144" s="132" t="s">
        <v>248</v>
      </c>
      <c r="H144" s="133">
        <v>7.3159999999999998</v>
      </c>
      <c r="I144" s="134"/>
      <c r="J144" s="135">
        <f>ROUND(I144*H144,2)</f>
        <v>0</v>
      </c>
      <c r="K144" s="131" t="s">
        <v>225</v>
      </c>
      <c r="L144" s="30"/>
      <c r="M144" s="136" t="s">
        <v>1</v>
      </c>
      <c r="N144" s="137" t="s">
        <v>41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163</v>
      </c>
      <c r="AT144" s="140" t="s">
        <v>159</v>
      </c>
      <c r="AU144" s="140" t="s">
        <v>84</v>
      </c>
      <c r="AY144" s="15" t="s">
        <v>158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80</v>
      </c>
      <c r="BK144" s="141">
        <f>ROUND(I144*H144,2)</f>
        <v>0</v>
      </c>
      <c r="BL144" s="15" t="s">
        <v>163</v>
      </c>
      <c r="BM144" s="140" t="s">
        <v>1323</v>
      </c>
    </row>
    <row r="145" spans="2:65" s="10" customFormat="1" ht="25.9" customHeight="1">
      <c r="B145" s="118"/>
      <c r="D145" s="119" t="s">
        <v>75</v>
      </c>
      <c r="E145" s="120" t="s">
        <v>526</v>
      </c>
      <c r="F145" s="120" t="s">
        <v>527</v>
      </c>
      <c r="I145" s="121"/>
      <c r="J145" s="122">
        <f>BK145</f>
        <v>0</v>
      </c>
      <c r="L145" s="118"/>
      <c r="M145" s="123"/>
      <c r="P145" s="124">
        <f>P146+P176+P189+P193+P201</f>
        <v>0</v>
      </c>
      <c r="R145" s="124">
        <f>R146+R176+R189+R193+R201</f>
        <v>5.1550113100000008</v>
      </c>
      <c r="T145" s="125">
        <f>T146+T176+T189+T193+T201</f>
        <v>0.34218400000000004</v>
      </c>
      <c r="AR145" s="119" t="s">
        <v>84</v>
      </c>
      <c r="AT145" s="126" t="s">
        <v>75</v>
      </c>
      <c r="AU145" s="126" t="s">
        <v>76</v>
      </c>
      <c r="AY145" s="119" t="s">
        <v>158</v>
      </c>
      <c r="BK145" s="127">
        <f>BK146+BK176+BK189+BK193+BK201</f>
        <v>0</v>
      </c>
    </row>
    <row r="146" spans="2:65" s="10" customFormat="1" ht="22.9" customHeight="1">
      <c r="B146" s="118"/>
      <c r="D146" s="119" t="s">
        <v>75</v>
      </c>
      <c r="E146" s="164" t="s">
        <v>1324</v>
      </c>
      <c r="F146" s="164" t="s">
        <v>1325</v>
      </c>
      <c r="I146" s="121"/>
      <c r="J146" s="165">
        <f>BK146</f>
        <v>0</v>
      </c>
      <c r="L146" s="118"/>
      <c r="M146" s="123"/>
      <c r="P146" s="124">
        <f>SUM(P147:P175)</f>
        <v>0</v>
      </c>
      <c r="R146" s="124">
        <f>SUM(R147:R175)</f>
        <v>2.2512383699999998</v>
      </c>
      <c r="T146" s="125">
        <f>SUM(T147:T175)</f>
        <v>0.34218400000000004</v>
      </c>
      <c r="AR146" s="119" t="s">
        <v>84</v>
      </c>
      <c r="AT146" s="126" t="s">
        <v>75</v>
      </c>
      <c r="AU146" s="126" t="s">
        <v>80</v>
      </c>
      <c r="AY146" s="119" t="s">
        <v>158</v>
      </c>
      <c r="BK146" s="127">
        <f>SUM(BK147:BK175)</f>
        <v>0</v>
      </c>
    </row>
    <row r="147" spans="2:65" s="1" customFormat="1" ht="33" customHeight="1">
      <c r="B147" s="128"/>
      <c r="C147" s="129" t="s">
        <v>180</v>
      </c>
      <c r="D147" s="129" t="s">
        <v>159</v>
      </c>
      <c r="E147" s="130" t="s">
        <v>1326</v>
      </c>
      <c r="F147" s="131" t="s">
        <v>1327</v>
      </c>
      <c r="G147" s="132" t="s">
        <v>256</v>
      </c>
      <c r="H147" s="133">
        <v>171.09200000000001</v>
      </c>
      <c r="I147" s="134"/>
      <c r="J147" s="135">
        <f>ROUND(I147*H147,2)</f>
        <v>0</v>
      </c>
      <c r="K147" s="131" t="s">
        <v>225</v>
      </c>
      <c r="L147" s="30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2E-3</v>
      </c>
      <c r="T147" s="139">
        <f>S147*H147</f>
        <v>0.34218400000000004</v>
      </c>
      <c r="AR147" s="140" t="s">
        <v>294</v>
      </c>
      <c r="AT147" s="140" t="s">
        <v>159</v>
      </c>
      <c r="AU147" s="140" t="s">
        <v>84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294</v>
      </c>
      <c r="BM147" s="140" t="s">
        <v>1328</v>
      </c>
    </row>
    <row r="148" spans="2:65" s="11" customFormat="1">
      <c r="B148" s="142"/>
      <c r="D148" s="143" t="s">
        <v>165</v>
      </c>
      <c r="E148" s="144" t="s">
        <v>1</v>
      </c>
      <c r="F148" s="145" t="s">
        <v>1329</v>
      </c>
      <c r="H148" s="146">
        <v>171.09200000000001</v>
      </c>
      <c r="I148" s="147"/>
      <c r="L148" s="142"/>
      <c r="M148" s="148"/>
      <c r="T148" s="149"/>
      <c r="AT148" s="144" t="s">
        <v>165</v>
      </c>
      <c r="AU148" s="144" t="s">
        <v>84</v>
      </c>
      <c r="AV148" s="11" t="s">
        <v>84</v>
      </c>
      <c r="AW148" s="11" t="s">
        <v>32</v>
      </c>
      <c r="AX148" s="11" t="s">
        <v>80</v>
      </c>
      <c r="AY148" s="144" t="s">
        <v>158</v>
      </c>
    </row>
    <row r="149" spans="2:65" s="1" customFormat="1" ht="24.2" customHeight="1">
      <c r="B149" s="128"/>
      <c r="C149" s="129" t="s">
        <v>184</v>
      </c>
      <c r="D149" s="129" t="s">
        <v>159</v>
      </c>
      <c r="E149" s="130" t="s">
        <v>1330</v>
      </c>
      <c r="F149" s="131" t="s">
        <v>1331</v>
      </c>
      <c r="G149" s="132" t="s">
        <v>256</v>
      </c>
      <c r="H149" s="133">
        <v>211.154</v>
      </c>
      <c r="I149" s="134"/>
      <c r="J149" s="135">
        <f>ROUND(I149*H149,2)</f>
        <v>0</v>
      </c>
      <c r="K149" s="131" t="s">
        <v>225</v>
      </c>
      <c r="L149" s="30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294</v>
      </c>
      <c r="AT149" s="140" t="s">
        <v>159</v>
      </c>
      <c r="AU149" s="140" t="s">
        <v>84</v>
      </c>
      <c r="AY149" s="15" t="s">
        <v>158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80</v>
      </c>
      <c r="BK149" s="141">
        <f>ROUND(I149*H149,2)</f>
        <v>0</v>
      </c>
      <c r="BL149" s="15" t="s">
        <v>294</v>
      </c>
      <c r="BM149" s="140" t="s">
        <v>1332</v>
      </c>
    </row>
    <row r="150" spans="2:65" s="11" customFormat="1">
      <c r="B150" s="142"/>
      <c r="D150" s="143" t="s">
        <v>165</v>
      </c>
      <c r="E150" s="144" t="s">
        <v>1</v>
      </c>
      <c r="F150" s="145" t="s">
        <v>1329</v>
      </c>
      <c r="H150" s="146">
        <v>171.09200000000001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76</v>
      </c>
      <c r="AY150" s="144" t="s">
        <v>158</v>
      </c>
    </row>
    <row r="151" spans="2:65" s="11" customFormat="1">
      <c r="B151" s="142"/>
      <c r="D151" s="143" t="s">
        <v>165</v>
      </c>
      <c r="E151" s="144" t="s">
        <v>1</v>
      </c>
      <c r="F151" s="145" t="s">
        <v>1333</v>
      </c>
      <c r="H151" s="146">
        <v>40.061999999999998</v>
      </c>
      <c r="I151" s="147"/>
      <c r="L151" s="142"/>
      <c r="M151" s="148"/>
      <c r="T151" s="149"/>
      <c r="AT151" s="144" t="s">
        <v>165</v>
      </c>
      <c r="AU151" s="144" t="s">
        <v>84</v>
      </c>
      <c r="AV151" s="11" t="s">
        <v>84</v>
      </c>
      <c r="AW151" s="11" t="s">
        <v>32</v>
      </c>
      <c r="AX151" s="11" t="s">
        <v>76</v>
      </c>
      <c r="AY151" s="144" t="s">
        <v>158</v>
      </c>
    </row>
    <row r="152" spans="2:65" s="1" customFormat="1" ht="16.5" customHeight="1">
      <c r="B152" s="128"/>
      <c r="C152" s="166" t="s">
        <v>188</v>
      </c>
      <c r="D152" s="166" t="s">
        <v>544</v>
      </c>
      <c r="E152" s="167" t="s">
        <v>1334</v>
      </c>
      <c r="F152" s="168" t="s">
        <v>1335</v>
      </c>
      <c r="G152" s="169" t="s">
        <v>248</v>
      </c>
      <c r="H152" s="170">
        <v>6.8000000000000005E-2</v>
      </c>
      <c r="I152" s="171"/>
      <c r="J152" s="172">
        <f>ROUND(I152*H152,2)</f>
        <v>0</v>
      </c>
      <c r="K152" s="168" t="s">
        <v>225</v>
      </c>
      <c r="L152" s="173"/>
      <c r="M152" s="174" t="s">
        <v>1</v>
      </c>
      <c r="N152" s="175" t="s">
        <v>41</v>
      </c>
      <c r="P152" s="138">
        <f>O152*H152</f>
        <v>0</v>
      </c>
      <c r="Q152" s="138">
        <v>1</v>
      </c>
      <c r="R152" s="138">
        <f>Q152*H152</f>
        <v>6.8000000000000005E-2</v>
      </c>
      <c r="S152" s="138">
        <v>0</v>
      </c>
      <c r="T152" s="139">
        <f>S152*H152</f>
        <v>0</v>
      </c>
      <c r="AR152" s="140" t="s">
        <v>377</v>
      </c>
      <c r="AT152" s="140" t="s">
        <v>544</v>
      </c>
      <c r="AU152" s="140" t="s">
        <v>84</v>
      </c>
      <c r="AY152" s="15" t="s">
        <v>158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80</v>
      </c>
      <c r="BK152" s="141">
        <f>ROUND(I152*H152,2)</f>
        <v>0</v>
      </c>
      <c r="BL152" s="15" t="s">
        <v>294</v>
      </c>
      <c r="BM152" s="140" t="s">
        <v>1336</v>
      </c>
    </row>
    <row r="153" spans="2:65" s="11" customFormat="1">
      <c r="B153" s="142"/>
      <c r="D153" s="143" t="s">
        <v>165</v>
      </c>
      <c r="F153" s="145" t="s">
        <v>1337</v>
      </c>
      <c r="H153" s="146">
        <v>6.8000000000000005E-2</v>
      </c>
      <c r="I153" s="147"/>
      <c r="L153" s="142"/>
      <c r="M153" s="148"/>
      <c r="T153" s="149"/>
      <c r="AT153" s="144" t="s">
        <v>165</v>
      </c>
      <c r="AU153" s="144" t="s">
        <v>84</v>
      </c>
      <c r="AV153" s="11" t="s">
        <v>84</v>
      </c>
      <c r="AW153" s="11" t="s">
        <v>3</v>
      </c>
      <c r="AX153" s="11" t="s">
        <v>80</v>
      </c>
      <c r="AY153" s="144" t="s">
        <v>158</v>
      </c>
    </row>
    <row r="154" spans="2:65" s="1" customFormat="1" ht="24.2" customHeight="1">
      <c r="B154" s="128"/>
      <c r="C154" s="129" t="s">
        <v>192</v>
      </c>
      <c r="D154" s="129" t="s">
        <v>159</v>
      </c>
      <c r="E154" s="130" t="s">
        <v>1338</v>
      </c>
      <c r="F154" s="131" t="s">
        <v>1339</v>
      </c>
      <c r="G154" s="132" t="s">
        <v>256</v>
      </c>
      <c r="H154" s="133">
        <v>211.154</v>
      </c>
      <c r="I154" s="134"/>
      <c r="J154" s="135">
        <f>ROUND(I154*H154,2)</f>
        <v>0</v>
      </c>
      <c r="K154" s="131" t="s">
        <v>225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8.8000000000000003E-4</v>
      </c>
      <c r="R154" s="138">
        <f>Q154*H154</f>
        <v>0.18581552000000001</v>
      </c>
      <c r="S154" s="138">
        <v>0</v>
      </c>
      <c r="T154" s="139">
        <f>S154*H154</f>
        <v>0</v>
      </c>
      <c r="AR154" s="140" t="s">
        <v>294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294</v>
      </c>
      <c r="BM154" s="140" t="s">
        <v>1340</v>
      </c>
    </row>
    <row r="155" spans="2:65" s="1" customFormat="1" ht="49.15" customHeight="1">
      <c r="B155" s="128"/>
      <c r="C155" s="166" t="s">
        <v>90</v>
      </c>
      <c r="D155" s="166" t="s">
        <v>544</v>
      </c>
      <c r="E155" s="167" t="s">
        <v>1341</v>
      </c>
      <c r="F155" s="168" t="s">
        <v>1342</v>
      </c>
      <c r="G155" s="169" t="s">
        <v>256</v>
      </c>
      <c r="H155" s="170">
        <v>242.827</v>
      </c>
      <c r="I155" s="171"/>
      <c r="J155" s="172">
        <f>ROUND(I155*H155,2)</f>
        <v>0</v>
      </c>
      <c r="K155" s="168" t="s">
        <v>225</v>
      </c>
      <c r="L155" s="173"/>
      <c r="M155" s="174" t="s">
        <v>1</v>
      </c>
      <c r="N155" s="175" t="s">
        <v>41</v>
      </c>
      <c r="P155" s="138">
        <f>O155*H155</f>
        <v>0</v>
      </c>
      <c r="Q155" s="138">
        <v>5.4000000000000003E-3</v>
      </c>
      <c r="R155" s="138">
        <f>Q155*H155</f>
        <v>1.3112658000000001</v>
      </c>
      <c r="S155" s="138">
        <v>0</v>
      </c>
      <c r="T155" s="139">
        <f>S155*H155</f>
        <v>0</v>
      </c>
      <c r="AR155" s="140" t="s">
        <v>377</v>
      </c>
      <c r="AT155" s="140" t="s">
        <v>544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294</v>
      </c>
      <c r="BM155" s="140" t="s">
        <v>1343</v>
      </c>
    </row>
    <row r="156" spans="2:65" s="11" customFormat="1">
      <c r="B156" s="142"/>
      <c r="D156" s="143" t="s">
        <v>165</v>
      </c>
      <c r="F156" s="145" t="s">
        <v>1344</v>
      </c>
      <c r="H156" s="146">
        <v>242.827</v>
      </c>
      <c r="I156" s="147"/>
      <c r="L156" s="142"/>
      <c r="M156" s="148"/>
      <c r="T156" s="149"/>
      <c r="AT156" s="144" t="s">
        <v>165</v>
      </c>
      <c r="AU156" s="144" t="s">
        <v>84</v>
      </c>
      <c r="AV156" s="11" t="s">
        <v>84</v>
      </c>
      <c r="AW156" s="11" t="s">
        <v>3</v>
      </c>
      <c r="AX156" s="11" t="s">
        <v>80</v>
      </c>
      <c r="AY156" s="144" t="s">
        <v>158</v>
      </c>
    </row>
    <row r="157" spans="2:65" s="1" customFormat="1" ht="24.2" customHeight="1">
      <c r="B157" s="128"/>
      <c r="C157" s="129" t="s">
        <v>267</v>
      </c>
      <c r="D157" s="129" t="s">
        <v>159</v>
      </c>
      <c r="E157" s="130" t="s">
        <v>1345</v>
      </c>
      <c r="F157" s="131" t="s">
        <v>1346</v>
      </c>
      <c r="G157" s="132" t="s">
        <v>256</v>
      </c>
      <c r="H157" s="133">
        <v>199.13499999999999</v>
      </c>
      <c r="I157" s="134"/>
      <c r="J157" s="135">
        <f>ROUND(I157*H157,2)</f>
        <v>0</v>
      </c>
      <c r="K157" s="131" t="s">
        <v>225</v>
      </c>
      <c r="L157" s="30"/>
      <c r="M157" s="136" t="s">
        <v>1</v>
      </c>
      <c r="N157" s="137" t="s">
        <v>41</v>
      </c>
      <c r="P157" s="138">
        <f>O157*H157</f>
        <v>0</v>
      </c>
      <c r="Q157" s="138">
        <v>1.9000000000000001E-4</v>
      </c>
      <c r="R157" s="138">
        <f>Q157*H157</f>
        <v>3.7835649999999998E-2</v>
      </c>
      <c r="S157" s="138">
        <v>0</v>
      </c>
      <c r="T157" s="139">
        <f>S157*H157</f>
        <v>0</v>
      </c>
      <c r="AR157" s="140" t="s">
        <v>294</v>
      </c>
      <c r="AT157" s="140" t="s">
        <v>159</v>
      </c>
      <c r="AU157" s="140" t="s">
        <v>84</v>
      </c>
      <c r="AY157" s="15" t="s">
        <v>158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80</v>
      </c>
      <c r="BK157" s="141">
        <f>ROUND(I157*H157,2)</f>
        <v>0</v>
      </c>
      <c r="BL157" s="15" t="s">
        <v>294</v>
      </c>
      <c r="BM157" s="140" t="s">
        <v>1347</v>
      </c>
    </row>
    <row r="158" spans="2:65" s="1" customFormat="1" ht="24.2" customHeight="1">
      <c r="B158" s="128"/>
      <c r="C158" s="166" t="s">
        <v>8</v>
      </c>
      <c r="D158" s="166" t="s">
        <v>544</v>
      </c>
      <c r="E158" s="167" t="s">
        <v>1348</v>
      </c>
      <c r="F158" s="168" t="s">
        <v>1349</v>
      </c>
      <c r="G158" s="169" t="s">
        <v>256</v>
      </c>
      <c r="H158" s="170">
        <v>229.005</v>
      </c>
      <c r="I158" s="171"/>
      <c r="J158" s="172">
        <f>ROUND(I158*H158,2)</f>
        <v>0</v>
      </c>
      <c r="K158" s="168" t="s">
        <v>225</v>
      </c>
      <c r="L158" s="173"/>
      <c r="M158" s="174" t="s">
        <v>1</v>
      </c>
      <c r="N158" s="175" t="s">
        <v>41</v>
      </c>
      <c r="P158" s="138">
        <f>O158*H158</f>
        <v>0</v>
      </c>
      <c r="Q158" s="138">
        <v>1.9E-3</v>
      </c>
      <c r="R158" s="138">
        <f>Q158*H158</f>
        <v>0.43510949999999998</v>
      </c>
      <c r="S158" s="138">
        <v>0</v>
      </c>
      <c r="T158" s="139">
        <f>S158*H158</f>
        <v>0</v>
      </c>
      <c r="AR158" s="140" t="s">
        <v>377</v>
      </c>
      <c r="AT158" s="140" t="s">
        <v>544</v>
      </c>
      <c r="AU158" s="140" t="s">
        <v>84</v>
      </c>
      <c r="AY158" s="15" t="s">
        <v>158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80</v>
      </c>
      <c r="BK158" s="141">
        <f>ROUND(I158*H158,2)</f>
        <v>0</v>
      </c>
      <c r="BL158" s="15" t="s">
        <v>294</v>
      </c>
      <c r="BM158" s="140" t="s">
        <v>1350</v>
      </c>
    </row>
    <row r="159" spans="2:65" s="11" customFormat="1">
      <c r="B159" s="142"/>
      <c r="D159" s="143" t="s">
        <v>165</v>
      </c>
      <c r="F159" s="145" t="s">
        <v>1351</v>
      </c>
      <c r="H159" s="146">
        <v>229.005</v>
      </c>
      <c r="I159" s="147"/>
      <c r="L159" s="142"/>
      <c r="M159" s="148"/>
      <c r="T159" s="149"/>
      <c r="AT159" s="144" t="s">
        <v>165</v>
      </c>
      <c r="AU159" s="144" t="s">
        <v>84</v>
      </c>
      <c r="AV159" s="11" t="s">
        <v>84</v>
      </c>
      <c r="AW159" s="11" t="s">
        <v>3</v>
      </c>
      <c r="AX159" s="11" t="s">
        <v>80</v>
      </c>
      <c r="AY159" s="144" t="s">
        <v>158</v>
      </c>
    </row>
    <row r="160" spans="2:65" s="1" customFormat="1" ht="33" customHeight="1">
      <c r="B160" s="128"/>
      <c r="C160" s="129" t="s">
        <v>278</v>
      </c>
      <c r="D160" s="129" t="s">
        <v>159</v>
      </c>
      <c r="E160" s="130" t="s">
        <v>1352</v>
      </c>
      <c r="F160" s="131" t="s">
        <v>1353</v>
      </c>
      <c r="G160" s="132" t="s">
        <v>325</v>
      </c>
      <c r="H160" s="133">
        <v>760</v>
      </c>
      <c r="I160" s="134"/>
      <c r="J160" s="135">
        <f>ROUND(I160*H160,2)</f>
        <v>0</v>
      </c>
      <c r="K160" s="131" t="s">
        <v>225</v>
      </c>
      <c r="L160" s="30"/>
      <c r="M160" s="136" t="s">
        <v>1</v>
      </c>
      <c r="N160" s="137" t="s">
        <v>41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294</v>
      </c>
      <c r="AT160" s="140" t="s">
        <v>159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294</v>
      </c>
      <c r="BM160" s="140" t="s">
        <v>1354</v>
      </c>
    </row>
    <row r="161" spans="2:65" s="1" customFormat="1" ht="24.2" customHeight="1">
      <c r="B161" s="128"/>
      <c r="C161" s="166" t="s">
        <v>284</v>
      </c>
      <c r="D161" s="166" t="s">
        <v>544</v>
      </c>
      <c r="E161" s="167" t="s">
        <v>1355</v>
      </c>
      <c r="F161" s="168" t="s">
        <v>1356</v>
      </c>
      <c r="G161" s="169" t="s">
        <v>325</v>
      </c>
      <c r="H161" s="170">
        <v>798</v>
      </c>
      <c r="I161" s="171"/>
      <c r="J161" s="172">
        <f>ROUND(I161*H161,2)</f>
        <v>0</v>
      </c>
      <c r="K161" s="168" t="s">
        <v>225</v>
      </c>
      <c r="L161" s="173"/>
      <c r="M161" s="174" t="s">
        <v>1</v>
      </c>
      <c r="N161" s="175" t="s">
        <v>41</v>
      </c>
      <c r="P161" s="138">
        <f>O161*H161</f>
        <v>0</v>
      </c>
      <c r="Q161" s="138">
        <v>4.0000000000000003E-5</v>
      </c>
      <c r="R161" s="138">
        <f>Q161*H161</f>
        <v>3.1920000000000004E-2</v>
      </c>
      <c r="S161" s="138">
        <v>0</v>
      </c>
      <c r="T161" s="139">
        <f>S161*H161</f>
        <v>0</v>
      </c>
      <c r="AR161" s="140" t="s">
        <v>377</v>
      </c>
      <c r="AT161" s="140" t="s">
        <v>544</v>
      </c>
      <c r="AU161" s="140" t="s">
        <v>84</v>
      </c>
      <c r="AY161" s="15" t="s">
        <v>158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80</v>
      </c>
      <c r="BK161" s="141">
        <f>ROUND(I161*H161,2)</f>
        <v>0</v>
      </c>
      <c r="BL161" s="15" t="s">
        <v>294</v>
      </c>
      <c r="BM161" s="140" t="s">
        <v>1357</v>
      </c>
    </row>
    <row r="162" spans="2:65" s="11" customFormat="1">
      <c r="B162" s="142"/>
      <c r="D162" s="143" t="s">
        <v>165</v>
      </c>
      <c r="F162" s="145" t="s">
        <v>1358</v>
      </c>
      <c r="H162" s="146">
        <v>798</v>
      </c>
      <c r="I162" s="147"/>
      <c r="L162" s="142"/>
      <c r="M162" s="148"/>
      <c r="T162" s="149"/>
      <c r="AT162" s="144" t="s">
        <v>165</v>
      </c>
      <c r="AU162" s="144" t="s">
        <v>84</v>
      </c>
      <c r="AV162" s="11" t="s">
        <v>84</v>
      </c>
      <c r="AW162" s="11" t="s">
        <v>3</v>
      </c>
      <c r="AX162" s="11" t="s">
        <v>80</v>
      </c>
      <c r="AY162" s="144" t="s">
        <v>158</v>
      </c>
    </row>
    <row r="163" spans="2:65" s="1" customFormat="1" ht="33" customHeight="1">
      <c r="B163" s="128"/>
      <c r="C163" s="129" t="s">
        <v>290</v>
      </c>
      <c r="D163" s="129" t="s">
        <v>159</v>
      </c>
      <c r="E163" s="130" t="s">
        <v>1359</v>
      </c>
      <c r="F163" s="131" t="s">
        <v>1360</v>
      </c>
      <c r="G163" s="132" t="s">
        <v>325</v>
      </c>
      <c r="H163" s="133">
        <v>5</v>
      </c>
      <c r="I163" s="134"/>
      <c r="J163" s="135">
        <f>ROUND(I163*H163,2)</f>
        <v>0</v>
      </c>
      <c r="K163" s="131" t="s">
        <v>225</v>
      </c>
      <c r="L163" s="30"/>
      <c r="M163" s="136" t="s">
        <v>1</v>
      </c>
      <c r="N163" s="137" t="s">
        <v>41</v>
      </c>
      <c r="P163" s="138">
        <f>O163*H163</f>
        <v>0</v>
      </c>
      <c r="Q163" s="138">
        <v>7.4999999999999997E-3</v>
      </c>
      <c r="R163" s="138">
        <f>Q163*H163</f>
        <v>3.7499999999999999E-2</v>
      </c>
      <c r="S163" s="138">
        <v>0</v>
      </c>
      <c r="T163" s="139">
        <f>S163*H163</f>
        <v>0</v>
      </c>
      <c r="AR163" s="140" t="s">
        <v>294</v>
      </c>
      <c r="AT163" s="140" t="s">
        <v>159</v>
      </c>
      <c r="AU163" s="140" t="s">
        <v>84</v>
      </c>
      <c r="AY163" s="15" t="s">
        <v>158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80</v>
      </c>
      <c r="BK163" s="141">
        <f>ROUND(I163*H163,2)</f>
        <v>0</v>
      </c>
      <c r="BL163" s="15" t="s">
        <v>294</v>
      </c>
      <c r="BM163" s="140" t="s">
        <v>1361</v>
      </c>
    </row>
    <row r="164" spans="2:65" s="1" customFormat="1" ht="24.2" customHeight="1">
      <c r="B164" s="128"/>
      <c r="C164" s="166" t="s">
        <v>294</v>
      </c>
      <c r="D164" s="166" t="s">
        <v>544</v>
      </c>
      <c r="E164" s="167" t="s">
        <v>1362</v>
      </c>
      <c r="F164" s="168" t="s">
        <v>1363</v>
      </c>
      <c r="G164" s="169" t="s">
        <v>325</v>
      </c>
      <c r="H164" s="170">
        <v>5</v>
      </c>
      <c r="I164" s="171"/>
      <c r="J164" s="172">
        <f>ROUND(I164*H164,2)</f>
        <v>0</v>
      </c>
      <c r="K164" s="168" t="s">
        <v>225</v>
      </c>
      <c r="L164" s="173"/>
      <c r="M164" s="174" t="s">
        <v>1</v>
      </c>
      <c r="N164" s="175" t="s">
        <v>41</v>
      </c>
      <c r="P164" s="138">
        <f>O164*H164</f>
        <v>0</v>
      </c>
      <c r="Q164" s="138">
        <v>2.3000000000000001E-4</v>
      </c>
      <c r="R164" s="138">
        <f>Q164*H164</f>
        <v>1.15E-3</v>
      </c>
      <c r="S164" s="138">
        <v>0</v>
      </c>
      <c r="T164" s="139">
        <f>S164*H164</f>
        <v>0</v>
      </c>
      <c r="AR164" s="140" t="s">
        <v>377</v>
      </c>
      <c r="AT164" s="140" t="s">
        <v>544</v>
      </c>
      <c r="AU164" s="140" t="s">
        <v>84</v>
      </c>
      <c r="AY164" s="15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80</v>
      </c>
      <c r="BK164" s="141">
        <f>ROUND(I164*H164,2)</f>
        <v>0</v>
      </c>
      <c r="BL164" s="15" t="s">
        <v>294</v>
      </c>
      <c r="BM164" s="140" t="s">
        <v>1364</v>
      </c>
    </row>
    <row r="165" spans="2:65" s="1" customFormat="1" ht="37.9" customHeight="1">
      <c r="B165" s="128"/>
      <c r="C165" s="129" t="s">
        <v>300</v>
      </c>
      <c r="D165" s="129" t="s">
        <v>159</v>
      </c>
      <c r="E165" s="130" t="s">
        <v>1365</v>
      </c>
      <c r="F165" s="131" t="s">
        <v>1366</v>
      </c>
      <c r="G165" s="132" t="s">
        <v>352</v>
      </c>
      <c r="H165" s="133">
        <v>36.42</v>
      </c>
      <c r="I165" s="134"/>
      <c r="J165" s="135">
        <f>ROUND(I165*H165,2)</f>
        <v>0</v>
      </c>
      <c r="K165" s="131" t="s">
        <v>225</v>
      </c>
      <c r="L165" s="30"/>
      <c r="M165" s="136" t="s">
        <v>1</v>
      </c>
      <c r="N165" s="137" t="s">
        <v>41</v>
      </c>
      <c r="P165" s="138">
        <f>O165*H165</f>
        <v>0</v>
      </c>
      <c r="Q165" s="138">
        <v>5.9999999999999995E-4</v>
      </c>
      <c r="R165" s="138">
        <f>Q165*H165</f>
        <v>2.1852E-2</v>
      </c>
      <c r="S165" s="138">
        <v>0</v>
      </c>
      <c r="T165" s="139">
        <f>S165*H165</f>
        <v>0</v>
      </c>
      <c r="AR165" s="140" t="s">
        <v>294</v>
      </c>
      <c r="AT165" s="140" t="s">
        <v>159</v>
      </c>
      <c r="AU165" s="140" t="s">
        <v>84</v>
      </c>
      <c r="AY165" s="15" t="s">
        <v>158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80</v>
      </c>
      <c r="BK165" s="141">
        <f>ROUND(I165*H165,2)</f>
        <v>0</v>
      </c>
      <c r="BL165" s="15" t="s">
        <v>294</v>
      </c>
      <c r="BM165" s="140" t="s">
        <v>1367</v>
      </c>
    </row>
    <row r="166" spans="2:65" s="11" customFormat="1">
      <c r="B166" s="142"/>
      <c r="D166" s="143" t="s">
        <v>165</v>
      </c>
      <c r="E166" s="144" t="s">
        <v>1</v>
      </c>
      <c r="F166" s="145" t="s">
        <v>1368</v>
      </c>
      <c r="H166" s="146">
        <v>36.42</v>
      </c>
      <c r="I166" s="147"/>
      <c r="L166" s="142"/>
      <c r="M166" s="148"/>
      <c r="T166" s="149"/>
      <c r="AT166" s="144" t="s">
        <v>165</v>
      </c>
      <c r="AU166" s="144" t="s">
        <v>84</v>
      </c>
      <c r="AV166" s="11" t="s">
        <v>84</v>
      </c>
      <c r="AW166" s="11" t="s">
        <v>32</v>
      </c>
      <c r="AX166" s="11" t="s">
        <v>80</v>
      </c>
      <c r="AY166" s="144" t="s">
        <v>158</v>
      </c>
    </row>
    <row r="167" spans="2:65" s="1" customFormat="1" ht="37.9" customHeight="1">
      <c r="B167" s="128"/>
      <c r="C167" s="129" t="s">
        <v>305</v>
      </c>
      <c r="D167" s="129" t="s">
        <v>159</v>
      </c>
      <c r="E167" s="130" t="s">
        <v>1369</v>
      </c>
      <c r="F167" s="131" t="s">
        <v>1370</v>
      </c>
      <c r="G167" s="132" t="s">
        <v>352</v>
      </c>
      <c r="H167" s="133">
        <v>25.3</v>
      </c>
      <c r="I167" s="134"/>
      <c r="J167" s="135">
        <f>ROUND(I167*H167,2)</f>
        <v>0</v>
      </c>
      <c r="K167" s="131" t="s">
        <v>225</v>
      </c>
      <c r="L167" s="30"/>
      <c r="M167" s="136" t="s">
        <v>1</v>
      </c>
      <c r="N167" s="137" t="s">
        <v>41</v>
      </c>
      <c r="P167" s="138">
        <f>O167*H167</f>
        <v>0</v>
      </c>
      <c r="Q167" s="138">
        <v>1.5E-3</v>
      </c>
      <c r="R167" s="138">
        <f>Q167*H167</f>
        <v>3.7950000000000005E-2</v>
      </c>
      <c r="S167" s="138">
        <v>0</v>
      </c>
      <c r="T167" s="139">
        <f>S167*H167</f>
        <v>0</v>
      </c>
      <c r="AR167" s="140" t="s">
        <v>294</v>
      </c>
      <c r="AT167" s="140" t="s">
        <v>159</v>
      </c>
      <c r="AU167" s="140" t="s">
        <v>84</v>
      </c>
      <c r="AY167" s="15" t="s">
        <v>158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80</v>
      </c>
      <c r="BK167" s="141">
        <f>ROUND(I167*H167,2)</f>
        <v>0</v>
      </c>
      <c r="BL167" s="15" t="s">
        <v>294</v>
      </c>
      <c r="BM167" s="140" t="s">
        <v>1371</v>
      </c>
    </row>
    <row r="168" spans="2:65" s="11" customFormat="1">
      <c r="B168" s="142"/>
      <c r="D168" s="143" t="s">
        <v>165</v>
      </c>
      <c r="E168" s="144" t="s">
        <v>1</v>
      </c>
      <c r="F168" s="145" t="s">
        <v>1372</v>
      </c>
      <c r="H168" s="146">
        <v>25.3</v>
      </c>
      <c r="I168" s="147"/>
      <c r="L168" s="142"/>
      <c r="M168" s="148"/>
      <c r="T168" s="149"/>
      <c r="AT168" s="144" t="s">
        <v>165</v>
      </c>
      <c r="AU168" s="144" t="s">
        <v>84</v>
      </c>
      <c r="AV168" s="11" t="s">
        <v>84</v>
      </c>
      <c r="AW168" s="11" t="s">
        <v>32</v>
      </c>
      <c r="AX168" s="11" t="s">
        <v>80</v>
      </c>
      <c r="AY168" s="144" t="s">
        <v>158</v>
      </c>
    </row>
    <row r="169" spans="2:65" s="1" customFormat="1" ht="33" customHeight="1">
      <c r="B169" s="128"/>
      <c r="C169" s="129" t="s">
        <v>310</v>
      </c>
      <c r="D169" s="129" t="s">
        <v>159</v>
      </c>
      <c r="E169" s="130" t="s">
        <v>1373</v>
      </c>
      <c r="F169" s="131" t="s">
        <v>1374</v>
      </c>
      <c r="G169" s="132" t="s">
        <v>352</v>
      </c>
      <c r="H169" s="133">
        <v>36.42</v>
      </c>
      <c r="I169" s="134"/>
      <c r="J169" s="135">
        <f>ROUND(I169*H169,2)</f>
        <v>0</v>
      </c>
      <c r="K169" s="131" t="s">
        <v>225</v>
      </c>
      <c r="L169" s="30"/>
      <c r="M169" s="136" t="s">
        <v>1</v>
      </c>
      <c r="N169" s="137" t="s">
        <v>41</v>
      </c>
      <c r="P169" s="138">
        <f>O169*H169</f>
        <v>0</v>
      </c>
      <c r="Q169" s="138">
        <v>3.8000000000000002E-4</v>
      </c>
      <c r="R169" s="138">
        <f>Q169*H169</f>
        <v>1.3839600000000002E-2</v>
      </c>
      <c r="S169" s="138">
        <v>0</v>
      </c>
      <c r="T169" s="139">
        <f>S169*H169</f>
        <v>0</v>
      </c>
      <c r="AR169" s="140" t="s">
        <v>294</v>
      </c>
      <c r="AT169" s="140" t="s">
        <v>159</v>
      </c>
      <c r="AU169" s="140" t="s">
        <v>84</v>
      </c>
      <c r="AY169" s="15" t="s">
        <v>158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5" t="s">
        <v>80</v>
      </c>
      <c r="BK169" s="141">
        <f>ROUND(I169*H169,2)</f>
        <v>0</v>
      </c>
      <c r="BL169" s="15" t="s">
        <v>294</v>
      </c>
      <c r="BM169" s="140" t="s">
        <v>1375</v>
      </c>
    </row>
    <row r="170" spans="2:65" s="1" customFormat="1" ht="24.2" customHeight="1">
      <c r="B170" s="128"/>
      <c r="C170" s="129" t="s">
        <v>109</v>
      </c>
      <c r="D170" s="129" t="s">
        <v>159</v>
      </c>
      <c r="E170" s="130" t="s">
        <v>1376</v>
      </c>
      <c r="F170" s="131" t="s">
        <v>1377</v>
      </c>
      <c r="G170" s="132" t="s">
        <v>256</v>
      </c>
      <c r="H170" s="133">
        <v>199.13499999999999</v>
      </c>
      <c r="I170" s="134"/>
      <c r="J170" s="135">
        <f>ROUND(I170*H170,2)</f>
        <v>0</v>
      </c>
      <c r="K170" s="131" t="s">
        <v>225</v>
      </c>
      <c r="L170" s="30"/>
      <c r="M170" s="136" t="s">
        <v>1</v>
      </c>
      <c r="N170" s="137" t="s">
        <v>41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294</v>
      </c>
      <c r="AT170" s="140" t="s">
        <v>159</v>
      </c>
      <c r="AU170" s="140" t="s">
        <v>84</v>
      </c>
      <c r="AY170" s="15" t="s">
        <v>158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80</v>
      </c>
      <c r="BK170" s="141">
        <f>ROUND(I170*H170,2)</f>
        <v>0</v>
      </c>
      <c r="BL170" s="15" t="s">
        <v>294</v>
      </c>
      <c r="BM170" s="140" t="s">
        <v>1378</v>
      </c>
    </row>
    <row r="171" spans="2:65" s="11" customFormat="1">
      <c r="B171" s="142"/>
      <c r="D171" s="143" t="s">
        <v>165</v>
      </c>
      <c r="E171" s="144" t="s">
        <v>1</v>
      </c>
      <c r="F171" s="145" t="s">
        <v>1329</v>
      </c>
      <c r="H171" s="146">
        <v>171.09200000000001</v>
      </c>
      <c r="I171" s="147"/>
      <c r="L171" s="142"/>
      <c r="M171" s="148"/>
      <c r="T171" s="149"/>
      <c r="AT171" s="144" t="s">
        <v>165</v>
      </c>
      <c r="AU171" s="144" t="s">
        <v>84</v>
      </c>
      <c r="AV171" s="11" t="s">
        <v>84</v>
      </c>
      <c r="AW171" s="11" t="s">
        <v>32</v>
      </c>
      <c r="AX171" s="11" t="s">
        <v>76</v>
      </c>
      <c r="AY171" s="144" t="s">
        <v>158</v>
      </c>
    </row>
    <row r="172" spans="2:65" s="11" customFormat="1">
      <c r="B172" s="142"/>
      <c r="D172" s="143" t="s">
        <v>165</v>
      </c>
      <c r="E172" s="144" t="s">
        <v>1</v>
      </c>
      <c r="F172" s="145" t="s">
        <v>1379</v>
      </c>
      <c r="H172" s="146">
        <v>28.042999999999999</v>
      </c>
      <c r="I172" s="147"/>
      <c r="L172" s="142"/>
      <c r="M172" s="148"/>
      <c r="T172" s="149"/>
      <c r="AT172" s="144" t="s">
        <v>165</v>
      </c>
      <c r="AU172" s="144" t="s">
        <v>84</v>
      </c>
      <c r="AV172" s="11" t="s">
        <v>84</v>
      </c>
      <c r="AW172" s="11" t="s">
        <v>32</v>
      </c>
      <c r="AX172" s="11" t="s">
        <v>76</v>
      </c>
      <c r="AY172" s="144" t="s">
        <v>158</v>
      </c>
    </row>
    <row r="173" spans="2:65" s="1" customFormat="1" ht="16.5" customHeight="1">
      <c r="B173" s="128"/>
      <c r="C173" s="166" t="s">
        <v>7</v>
      </c>
      <c r="D173" s="166" t="s">
        <v>544</v>
      </c>
      <c r="E173" s="167" t="s">
        <v>545</v>
      </c>
      <c r="F173" s="168" t="s">
        <v>546</v>
      </c>
      <c r="G173" s="169" t="s">
        <v>256</v>
      </c>
      <c r="H173" s="170">
        <v>230.001</v>
      </c>
      <c r="I173" s="171"/>
      <c r="J173" s="172">
        <f>ROUND(I173*H173,2)</f>
        <v>0</v>
      </c>
      <c r="K173" s="168" t="s">
        <v>225</v>
      </c>
      <c r="L173" s="173"/>
      <c r="M173" s="174" t="s">
        <v>1</v>
      </c>
      <c r="N173" s="175" t="s">
        <v>41</v>
      </c>
      <c r="P173" s="138">
        <f>O173*H173</f>
        <v>0</v>
      </c>
      <c r="Q173" s="138">
        <v>2.9999999999999997E-4</v>
      </c>
      <c r="R173" s="138">
        <f>Q173*H173</f>
        <v>6.9000300000000001E-2</v>
      </c>
      <c r="S173" s="138">
        <v>0</v>
      </c>
      <c r="T173" s="139">
        <f>S173*H173</f>
        <v>0</v>
      </c>
      <c r="AR173" s="140" t="s">
        <v>377</v>
      </c>
      <c r="AT173" s="140" t="s">
        <v>544</v>
      </c>
      <c r="AU173" s="140" t="s">
        <v>84</v>
      </c>
      <c r="AY173" s="15" t="s">
        <v>158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5" t="s">
        <v>80</v>
      </c>
      <c r="BK173" s="141">
        <f>ROUND(I173*H173,2)</f>
        <v>0</v>
      </c>
      <c r="BL173" s="15" t="s">
        <v>294</v>
      </c>
      <c r="BM173" s="140" t="s">
        <v>1380</v>
      </c>
    </row>
    <row r="174" spans="2:65" s="11" customFormat="1">
      <c r="B174" s="142"/>
      <c r="D174" s="143" t="s">
        <v>165</v>
      </c>
      <c r="F174" s="145" t="s">
        <v>1381</v>
      </c>
      <c r="H174" s="146">
        <v>230.001</v>
      </c>
      <c r="I174" s="147"/>
      <c r="L174" s="142"/>
      <c r="M174" s="148"/>
      <c r="T174" s="149"/>
      <c r="AT174" s="144" t="s">
        <v>165</v>
      </c>
      <c r="AU174" s="144" t="s">
        <v>84</v>
      </c>
      <c r="AV174" s="11" t="s">
        <v>84</v>
      </c>
      <c r="AW174" s="11" t="s">
        <v>3</v>
      </c>
      <c r="AX174" s="11" t="s">
        <v>80</v>
      </c>
      <c r="AY174" s="144" t="s">
        <v>158</v>
      </c>
    </row>
    <row r="175" spans="2:65" s="1" customFormat="1" ht="24.2" customHeight="1">
      <c r="B175" s="128"/>
      <c r="C175" s="129" t="s">
        <v>322</v>
      </c>
      <c r="D175" s="129" t="s">
        <v>159</v>
      </c>
      <c r="E175" s="130" t="s">
        <v>1382</v>
      </c>
      <c r="F175" s="131" t="s">
        <v>1383</v>
      </c>
      <c r="G175" s="132" t="s">
        <v>552</v>
      </c>
      <c r="H175" s="176"/>
      <c r="I175" s="134"/>
      <c r="J175" s="135">
        <f>ROUND(I175*H175,2)</f>
        <v>0</v>
      </c>
      <c r="K175" s="131" t="s">
        <v>225</v>
      </c>
      <c r="L175" s="30"/>
      <c r="M175" s="136" t="s">
        <v>1</v>
      </c>
      <c r="N175" s="137" t="s">
        <v>41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294</v>
      </c>
      <c r="AT175" s="140" t="s">
        <v>159</v>
      </c>
      <c r="AU175" s="140" t="s">
        <v>84</v>
      </c>
      <c r="AY175" s="15" t="s">
        <v>158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5" t="s">
        <v>80</v>
      </c>
      <c r="BK175" s="141">
        <f>ROUND(I175*H175,2)</f>
        <v>0</v>
      </c>
      <c r="BL175" s="15" t="s">
        <v>294</v>
      </c>
      <c r="BM175" s="140" t="s">
        <v>1384</v>
      </c>
    </row>
    <row r="176" spans="2:65" s="10" customFormat="1" ht="22.9" customHeight="1">
      <c r="B176" s="118"/>
      <c r="D176" s="119" t="s">
        <v>75</v>
      </c>
      <c r="E176" s="164" t="s">
        <v>554</v>
      </c>
      <c r="F176" s="164" t="s">
        <v>555</v>
      </c>
      <c r="I176" s="121"/>
      <c r="J176" s="165">
        <f>BK176</f>
        <v>0</v>
      </c>
      <c r="L176" s="118"/>
      <c r="M176" s="123"/>
      <c r="P176" s="124">
        <f>SUM(P177:P188)</f>
        <v>0</v>
      </c>
      <c r="R176" s="124">
        <f>SUM(R177:R188)</f>
        <v>2.2174555400000004</v>
      </c>
      <c r="T176" s="125">
        <f>SUM(T177:T188)</f>
        <v>0</v>
      </c>
      <c r="AR176" s="119" t="s">
        <v>84</v>
      </c>
      <c r="AT176" s="126" t="s">
        <v>75</v>
      </c>
      <c r="AU176" s="126" t="s">
        <v>80</v>
      </c>
      <c r="AY176" s="119" t="s">
        <v>158</v>
      </c>
      <c r="BK176" s="127">
        <f>SUM(BK177:BK188)</f>
        <v>0</v>
      </c>
    </row>
    <row r="177" spans="2:65" s="1" customFormat="1" ht="24.2" customHeight="1">
      <c r="B177" s="128"/>
      <c r="C177" s="129" t="s">
        <v>327</v>
      </c>
      <c r="D177" s="129" t="s">
        <v>159</v>
      </c>
      <c r="E177" s="130" t="s">
        <v>1385</v>
      </c>
      <c r="F177" s="131" t="s">
        <v>1386</v>
      </c>
      <c r="G177" s="132" t="s">
        <v>256</v>
      </c>
      <c r="H177" s="133">
        <v>35.326999999999998</v>
      </c>
      <c r="I177" s="134"/>
      <c r="J177" s="135">
        <f>ROUND(I177*H177,2)</f>
        <v>0</v>
      </c>
      <c r="K177" s="131" t="s">
        <v>225</v>
      </c>
      <c r="L177" s="30"/>
      <c r="M177" s="136" t="s">
        <v>1</v>
      </c>
      <c r="N177" s="137" t="s">
        <v>41</v>
      </c>
      <c r="P177" s="138">
        <f>O177*H177</f>
        <v>0</v>
      </c>
      <c r="Q177" s="138">
        <v>6.0000000000000001E-3</v>
      </c>
      <c r="R177" s="138">
        <f>Q177*H177</f>
        <v>0.21196199999999998</v>
      </c>
      <c r="S177" s="138">
        <v>0</v>
      </c>
      <c r="T177" s="139">
        <f>S177*H177</f>
        <v>0</v>
      </c>
      <c r="AR177" s="140" t="s">
        <v>294</v>
      </c>
      <c r="AT177" s="140" t="s">
        <v>159</v>
      </c>
      <c r="AU177" s="140" t="s">
        <v>84</v>
      </c>
      <c r="AY177" s="15" t="s">
        <v>158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80</v>
      </c>
      <c r="BK177" s="141">
        <f>ROUND(I177*H177,2)</f>
        <v>0</v>
      </c>
      <c r="BL177" s="15" t="s">
        <v>294</v>
      </c>
      <c r="BM177" s="140" t="s">
        <v>1387</v>
      </c>
    </row>
    <row r="178" spans="2:65" s="11" customFormat="1">
      <c r="B178" s="142"/>
      <c r="D178" s="143" t="s">
        <v>165</v>
      </c>
      <c r="E178" s="144" t="s">
        <v>1</v>
      </c>
      <c r="F178" s="145" t="s">
        <v>1388</v>
      </c>
      <c r="H178" s="146">
        <v>35.326999999999998</v>
      </c>
      <c r="I178" s="147"/>
      <c r="L178" s="142"/>
      <c r="M178" s="148"/>
      <c r="T178" s="149"/>
      <c r="AT178" s="144" t="s">
        <v>165</v>
      </c>
      <c r="AU178" s="144" t="s">
        <v>84</v>
      </c>
      <c r="AV178" s="11" t="s">
        <v>84</v>
      </c>
      <c r="AW178" s="11" t="s">
        <v>32</v>
      </c>
      <c r="AX178" s="11" t="s">
        <v>80</v>
      </c>
      <c r="AY178" s="144" t="s">
        <v>158</v>
      </c>
    </row>
    <row r="179" spans="2:65" s="1" customFormat="1" ht="16.5" customHeight="1">
      <c r="B179" s="128"/>
      <c r="C179" s="166" t="s">
        <v>331</v>
      </c>
      <c r="D179" s="166" t="s">
        <v>544</v>
      </c>
      <c r="E179" s="167" t="s">
        <v>1389</v>
      </c>
      <c r="F179" s="168" t="s">
        <v>1390</v>
      </c>
      <c r="G179" s="169" t="s">
        <v>256</v>
      </c>
      <c r="H179" s="170">
        <v>37.093000000000004</v>
      </c>
      <c r="I179" s="171"/>
      <c r="J179" s="172">
        <f>ROUND(I179*H179,2)</f>
        <v>0</v>
      </c>
      <c r="K179" s="168" t="s">
        <v>225</v>
      </c>
      <c r="L179" s="173"/>
      <c r="M179" s="174" t="s">
        <v>1</v>
      </c>
      <c r="N179" s="175" t="s">
        <v>41</v>
      </c>
      <c r="P179" s="138">
        <f>O179*H179</f>
        <v>0</v>
      </c>
      <c r="Q179" s="138">
        <v>6.9999999999999999E-4</v>
      </c>
      <c r="R179" s="138">
        <f>Q179*H179</f>
        <v>2.5965100000000001E-2</v>
      </c>
      <c r="S179" s="138">
        <v>0</v>
      </c>
      <c r="T179" s="139">
        <f>S179*H179</f>
        <v>0</v>
      </c>
      <c r="AR179" s="140" t="s">
        <v>377</v>
      </c>
      <c r="AT179" s="140" t="s">
        <v>544</v>
      </c>
      <c r="AU179" s="140" t="s">
        <v>84</v>
      </c>
      <c r="AY179" s="15" t="s">
        <v>158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5" t="s">
        <v>80</v>
      </c>
      <c r="BK179" s="141">
        <f>ROUND(I179*H179,2)</f>
        <v>0</v>
      </c>
      <c r="BL179" s="15" t="s">
        <v>294</v>
      </c>
      <c r="BM179" s="140" t="s">
        <v>1391</v>
      </c>
    </row>
    <row r="180" spans="2:65" s="11" customFormat="1">
      <c r="B180" s="142"/>
      <c r="D180" s="143" t="s">
        <v>165</v>
      </c>
      <c r="F180" s="145" t="s">
        <v>1392</v>
      </c>
      <c r="H180" s="146">
        <v>37.093000000000004</v>
      </c>
      <c r="I180" s="147"/>
      <c r="L180" s="142"/>
      <c r="M180" s="148"/>
      <c r="T180" s="149"/>
      <c r="AT180" s="144" t="s">
        <v>165</v>
      </c>
      <c r="AU180" s="144" t="s">
        <v>84</v>
      </c>
      <c r="AV180" s="11" t="s">
        <v>84</v>
      </c>
      <c r="AW180" s="11" t="s">
        <v>3</v>
      </c>
      <c r="AX180" s="11" t="s">
        <v>80</v>
      </c>
      <c r="AY180" s="144" t="s">
        <v>158</v>
      </c>
    </row>
    <row r="181" spans="2:65" s="1" customFormat="1" ht="33" customHeight="1">
      <c r="B181" s="128"/>
      <c r="C181" s="129" t="s">
        <v>336</v>
      </c>
      <c r="D181" s="129" t="s">
        <v>159</v>
      </c>
      <c r="E181" s="130" t="s">
        <v>1393</v>
      </c>
      <c r="F181" s="131" t="s">
        <v>1394</v>
      </c>
      <c r="G181" s="132" t="s">
        <v>256</v>
      </c>
      <c r="H181" s="133">
        <v>342.18400000000003</v>
      </c>
      <c r="I181" s="134"/>
      <c r="J181" s="135">
        <f>ROUND(I181*H181,2)</f>
        <v>0</v>
      </c>
      <c r="K181" s="131" t="s">
        <v>225</v>
      </c>
      <c r="L181" s="30"/>
      <c r="M181" s="136" t="s">
        <v>1</v>
      </c>
      <c r="N181" s="137" t="s">
        <v>41</v>
      </c>
      <c r="P181" s="138">
        <f>O181*H181</f>
        <v>0</v>
      </c>
      <c r="Q181" s="138">
        <v>1.16E-3</v>
      </c>
      <c r="R181" s="138">
        <f>Q181*H181</f>
        <v>0.39693344000000003</v>
      </c>
      <c r="S181" s="138">
        <v>0</v>
      </c>
      <c r="T181" s="139">
        <f>S181*H181</f>
        <v>0</v>
      </c>
      <c r="AR181" s="140" t="s">
        <v>294</v>
      </c>
      <c r="AT181" s="140" t="s">
        <v>159</v>
      </c>
      <c r="AU181" s="140" t="s">
        <v>84</v>
      </c>
      <c r="AY181" s="15" t="s">
        <v>158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5" t="s">
        <v>80</v>
      </c>
      <c r="BK181" s="141">
        <f>ROUND(I181*H181,2)</f>
        <v>0</v>
      </c>
      <c r="BL181" s="15" t="s">
        <v>294</v>
      </c>
      <c r="BM181" s="140" t="s">
        <v>1395</v>
      </c>
    </row>
    <row r="182" spans="2:65" s="11" customFormat="1">
      <c r="B182" s="142"/>
      <c r="D182" s="143" t="s">
        <v>165</v>
      </c>
      <c r="E182" s="144" t="s">
        <v>1</v>
      </c>
      <c r="F182" s="145" t="s">
        <v>1329</v>
      </c>
      <c r="H182" s="146">
        <v>171.09200000000001</v>
      </c>
      <c r="I182" s="147"/>
      <c r="L182" s="142"/>
      <c r="M182" s="148"/>
      <c r="T182" s="149"/>
      <c r="AT182" s="144" t="s">
        <v>165</v>
      </c>
      <c r="AU182" s="144" t="s">
        <v>84</v>
      </c>
      <c r="AV182" s="11" t="s">
        <v>84</v>
      </c>
      <c r="AW182" s="11" t="s">
        <v>32</v>
      </c>
      <c r="AX182" s="11" t="s">
        <v>76</v>
      </c>
      <c r="AY182" s="144" t="s">
        <v>158</v>
      </c>
    </row>
    <row r="183" spans="2:65" s="11" customFormat="1">
      <c r="B183" s="142"/>
      <c r="D183" s="143" t="s">
        <v>165</v>
      </c>
      <c r="E183" s="144" t="s">
        <v>1</v>
      </c>
      <c r="F183" s="145" t="s">
        <v>1396</v>
      </c>
      <c r="H183" s="146">
        <v>171.09200000000001</v>
      </c>
      <c r="I183" s="147"/>
      <c r="L183" s="142"/>
      <c r="M183" s="148"/>
      <c r="T183" s="149"/>
      <c r="AT183" s="144" t="s">
        <v>165</v>
      </c>
      <c r="AU183" s="144" t="s">
        <v>84</v>
      </c>
      <c r="AV183" s="11" t="s">
        <v>84</v>
      </c>
      <c r="AW183" s="11" t="s">
        <v>32</v>
      </c>
      <c r="AX183" s="11" t="s">
        <v>76</v>
      </c>
      <c r="AY183" s="144" t="s">
        <v>158</v>
      </c>
    </row>
    <row r="184" spans="2:65" s="1" customFormat="1" ht="24.2" customHeight="1">
      <c r="B184" s="128"/>
      <c r="C184" s="166" t="s">
        <v>342</v>
      </c>
      <c r="D184" s="166" t="s">
        <v>544</v>
      </c>
      <c r="E184" s="167" t="s">
        <v>1397</v>
      </c>
      <c r="F184" s="168" t="s">
        <v>1398</v>
      </c>
      <c r="G184" s="169" t="s">
        <v>256</v>
      </c>
      <c r="H184" s="170">
        <v>179.64699999999999</v>
      </c>
      <c r="I184" s="171"/>
      <c r="J184" s="172">
        <f>ROUND(I184*H184,2)</f>
        <v>0</v>
      </c>
      <c r="K184" s="168" t="s">
        <v>225</v>
      </c>
      <c r="L184" s="173"/>
      <c r="M184" s="174" t="s">
        <v>1</v>
      </c>
      <c r="N184" s="175" t="s">
        <v>41</v>
      </c>
      <c r="P184" s="138">
        <f>O184*H184</f>
        <v>0</v>
      </c>
      <c r="Q184" s="138">
        <v>5.0000000000000001E-3</v>
      </c>
      <c r="R184" s="138">
        <f>Q184*H184</f>
        <v>0.89823500000000001</v>
      </c>
      <c r="S184" s="138">
        <v>0</v>
      </c>
      <c r="T184" s="139">
        <f>S184*H184</f>
        <v>0</v>
      </c>
      <c r="AR184" s="140" t="s">
        <v>377</v>
      </c>
      <c r="AT184" s="140" t="s">
        <v>544</v>
      </c>
      <c r="AU184" s="140" t="s">
        <v>84</v>
      </c>
      <c r="AY184" s="15" t="s">
        <v>158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80</v>
      </c>
      <c r="BK184" s="141">
        <f>ROUND(I184*H184,2)</f>
        <v>0</v>
      </c>
      <c r="BL184" s="15" t="s">
        <v>294</v>
      </c>
      <c r="BM184" s="140" t="s">
        <v>1399</v>
      </c>
    </row>
    <row r="185" spans="2:65" s="11" customFormat="1">
      <c r="B185" s="142"/>
      <c r="D185" s="143" t="s">
        <v>165</v>
      </c>
      <c r="F185" s="145" t="s">
        <v>1400</v>
      </c>
      <c r="H185" s="146">
        <v>179.64699999999999</v>
      </c>
      <c r="I185" s="147"/>
      <c r="L185" s="142"/>
      <c r="M185" s="148"/>
      <c r="T185" s="149"/>
      <c r="AT185" s="144" t="s">
        <v>165</v>
      </c>
      <c r="AU185" s="144" t="s">
        <v>84</v>
      </c>
      <c r="AV185" s="11" t="s">
        <v>84</v>
      </c>
      <c r="AW185" s="11" t="s">
        <v>3</v>
      </c>
      <c r="AX185" s="11" t="s">
        <v>80</v>
      </c>
      <c r="AY185" s="144" t="s">
        <v>158</v>
      </c>
    </row>
    <row r="186" spans="2:65" s="1" customFormat="1" ht="16.5" customHeight="1">
      <c r="B186" s="128"/>
      <c r="C186" s="166" t="s">
        <v>349</v>
      </c>
      <c r="D186" s="166" t="s">
        <v>544</v>
      </c>
      <c r="E186" s="167" t="s">
        <v>1401</v>
      </c>
      <c r="F186" s="168" t="s">
        <v>1402</v>
      </c>
      <c r="G186" s="169" t="s">
        <v>224</v>
      </c>
      <c r="H186" s="170">
        <v>34.218000000000004</v>
      </c>
      <c r="I186" s="171"/>
      <c r="J186" s="172">
        <f>ROUND(I186*H186,2)</f>
        <v>0</v>
      </c>
      <c r="K186" s="168" t="s">
        <v>225</v>
      </c>
      <c r="L186" s="173"/>
      <c r="M186" s="174" t="s">
        <v>1</v>
      </c>
      <c r="N186" s="175" t="s">
        <v>41</v>
      </c>
      <c r="P186" s="138">
        <f>O186*H186</f>
        <v>0</v>
      </c>
      <c r="Q186" s="138">
        <v>0.02</v>
      </c>
      <c r="R186" s="138">
        <f>Q186*H186</f>
        <v>0.68436000000000008</v>
      </c>
      <c r="S186" s="138">
        <v>0</v>
      </c>
      <c r="T186" s="139">
        <f>S186*H186</f>
        <v>0</v>
      </c>
      <c r="AR186" s="140" t="s">
        <v>377</v>
      </c>
      <c r="AT186" s="140" t="s">
        <v>544</v>
      </c>
      <c r="AU186" s="140" t="s">
        <v>84</v>
      </c>
      <c r="AY186" s="15" t="s">
        <v>158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80</v>
      </c>
      <c r="BK186" s="141">
        <f>ROUND(I186*H186,2)</f>
        <v>0</v>
      </c>
      <c r="BL186" s="15" t="s">
        <v>294</v>
      </c>
      <c r="BM186" s="140" t="s">
        <v>1403</v>
      </c>
    </row>
    <row r="187" spans="2:65" s="11" customFormat="1">
      <c r="B187" s="142"/>
      <c r="D187" s="143" t="s">
        <v>165</v>
      </c>
      <c r="E187" s="144" t="s">
        <v>1</v>
      </c>
      <c r="F187" s="145" t="s">
        <v>1404</v>
      </c>
      <c r="H187" s="146">
        <v>34.218000000000004</v>
      </c>
      <c r="I187" s="147"/>
      <c r="L187" s="142"/>
      <c r="M187" s="148"/>
      <c r="T187" s="149"/>
      <c r="AT187" s="144" t="s">
        <v>165</v>
      </c>
      <c r="AU187" s="144" t="s">
        <v>84</v>
      </c>
      <c r="AV187" s="11" t="s">
        <v>84</v>
      </c>
      <c r="AW187" s="11" t="s">
        <v>32</v>
      </c>
      <c r="AX187" s="11" t="s">
        <v>80</v>
      </c>
      <c r="AY187" s="144" t="s">
        <v>158</v>
      </c>
    </row>
    <row r="188" spans="2:65" s="1" customFormat="1" ht="24.2" customHeight="1">
      <c r="B188" s="128"/>
      <c r="C188" s="129" t="s">
        <v>355</v>
      </c>
      <c r="D188" s="129" t="s">
        <v>159</v>
      </c>
      <c r="E188" s="130" t="s">
        <v>1405</v>
      </c>
      <c r="F188" s="131" t="s">
        <v>1406</v>
      </c>
      <c r="G188" s="132" t="s">
        <v>552</v>
      </c>
      <c r="H188" s="176"/>
      <c r="I188" s="134"/>
      <c r="J188" s="135">
        <f>ROUND(I188*H188,2)</f>
        <v>0</v>
      </c>
      <c r="K188" s="131" t="s">
        <v>225</v>
      </c>
      <c r="L188" s="30"/>
      <c r="M188" s="136" t="s">
        <v>1</v>
      </c>
      <c r="N188" s="137" t="s">
        <v>41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294</v>
      </c>
      <c r="AT188" s="140" t="s">
        <v>159</v>
      </c>
      <c r="AU188" s="140" t="s">
        <v>84</v>
      </c>
      <c r="AY188" s="15" t="s">
        <v>158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80</v>
      </c>
      <c r="BK188" s="141">
        <f>ROUND(I188*H188,2)</f>
        <v>0</v>
      </c>
      <c r="BL188" s="15" t="s">
        <v>294</v>
      </c>
      <c r="BM188" s="140" t="s">
        <v>1407</v>
      </c>
    </row>
    <row r="189" spans="2:65" s="10" customFormat="1" ht="22.9" customHeight="1">
      <c r="B189" s="118"/>
      <c r="D189" s="119" t="s">
        <v>75</v>
      </c>
      <c r="E189" s="164" t="s">
        <v>1408</v>
      </c>
      <c r="F189" s="164" t="s">
        <v>1409</v>
      </c>
      <c r="I189" s="121"/>
      <c r="J189" s="165">
        <f>BK189</f>
        <v>0</v>
      </c>
      <c r="L189" s="118"/>
      <c r="M189" s="123"/>
      <c r="P189" s="124">
        <f>SUM(P190:P192)</f>
        <v>0</v>
      </c>
      <c r="R189" s="124">
        <f>SUM(R190:R192)</f>
        <v>0.49688519999999997</v>
      </c>
      <c r="T189" s="125">
        <f>SUM(T190:T192)</f>
        <v>0</v>
      </c>
      <c r="AR189" s="119" t="s">
        <v>84</v>
      </c>
      <c r="AT189" s="126" t="s">
        <v>75</v>
      </c>
      <c r="AU189" s="126" t="s">
        <v>80</v>
      </c>
      <c r="AY189" s="119" t="s">
        <v>158</v>
      </c>
      <c r="BK189" s="127">
        <f>SUM(BK190:BK192)</f>
        <v>0</v>
      </c>
    </row>
    <row r="190" spans="2:65" s="1" customFormat="1" ht="37.9" customHeight="1">
      <c r="B190" s="128"/>
      <c r="C190" s="129" t="s">
        <v>360</v>
      </c>
      <c r="D190" s="129" t="s">
        <v>159</v>
      </c>
      <c r="E190" s="130" t="s">
        <v>1410</v>
      </c>
      <c r="F190" s="131" t="s">
        <v>1411</v>
      </c>
      <c r="G190" s="132" t="s">
        <v>256</v>
      </c>
      <c r="H190" s="133">
        <v>15.88</v>
      </c>
      <c r="I190" s="134"/>
      <c r="J190" s="135">
        <f>ROUND(I190*H190,2)</f>
        <v>0</v>
      </c>
      <c r="K190" s="131" t="s">
        <v>225</v>
      </c>
      <c r="L190" s="30"/>
      <c r="M190" s="136" t="s">
        <v>1</v>
      </c>
      <c r="N190" s="137" t="s">
        <v>41</v>
      </c>
      <c r="P190" s="138">
        <f>O190*H190</f>
        <v>0</v>
      </c>
      <c r="Q190" s="138">
        <v>3.1289999999999998E-2</v>
      </c>
      <c r="R190" s="138">
        <f>Q190*H190</f>
        <v>0.49688519999999997</v>
      </c>
      <c r="S190" s="138">
        <v>0</v>
      </c>
      <c r="T190" s="139">
        <f>S190*H190</f>
        <v>0</v>
      </c>
      <c r="AR190" s="140" t="s">
        <v>294</v>
      </c>
      <c r="AT190" s="140" t="s">
        <v>159</v>
      </c>
      <c r="AU190" s="140" t="s">
        <v>84</v>
      </c>
      <c r="AY190" s="15" t="s">
        <v>158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80</v>
      </c>
      <c r="BK190" s="141">
        <f>ROUND(I190*H190,2)</f>
        <v>0</v>
      </c>
      <c r="BL190" s="15" t="s">
        <v>294</v>
      </c>
      <c r="BM190" s="140" t="s">
        <v>1412</v>
      </c>
    </row>
    <row r="191" spans="2:65" s="11" customFormat="1" ht="22.5">
      <c r="B191" s="142"/>
      <c r="D191" s="143" t="s">
        <v>165</v>
      </c>
      <c r="E191" s="144" t="s">
        <v>1</v>
      </c>
      <c r="F191" s="145" t="s">
        <v>1413</v>
      </c>
      <c r="H191" s="146">
        <v>15.88</v>
      </c>
      <c r="I191" s="147"/>
      <c r="L191" s="142"/>
      <c r="M191" s="148"/>
      <c r="T191" s="149"/>
      <c r="AT191" s="144" t="s">
        <v>165</v>
      </c>
      <c r="AU191" s="144" t="s">
        <v>84</v>
      </c>
      <c r="AV191" s="11" t="s">
        <v>84</v>
      </c>
      <c r="AW191" s="11" t="s">
        <v>32</v>
      </c>
      <c r="AX191" s="11" t="s">
        <v>80</v>
      </c>
      <c r="AY191" s="144" t="s">
        <v>158</v>
      </c>
    </row>
    <row r="192" spans="2:65" s="1" customFormat="1" ht="24.2" customHeight="1">
      <c r="B192" s="128"/>
      <c r="C192" s="129" t="s">
        <v>112</v>
      </c>
      <c r="D192" s="129" t="s">
        <v>159</v>
      </c>
      <c r="E192" s="130" t="s">
        <v>1414</v>
      </c>
      <c r="F192" s="131" t="s">
        <v>1415</v>
      </c>
      <c r="G192" s="132" t="s">
        <v>552</v>
      </c>
      <c r="H192" s="176"/>
      <c r="I192" s="134"/>
      <c r="J192" s="135">
        <f>ROUND(I192*H192,2)</f>
        <v>0</v>
      </c>
      <c r="K192" s="131" t="s">
        <v>225</v>
      </c>
      <c r="L192" s="30"/>
      <c r="M192" s="136" t="s">
        <v>1</v>
      </c>
      <c r="N192" s="137" t="s">
        <v>41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294</v>
      </c>
      <c r="AT192" s="140" t="s">
        <v>159</v>
      </c>
      <c r="AU192" s="140" t="s">
        <v>84</v>
      </c>
      <c r="AY192" s="15" t="s">
        <v>158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5" t="s">
        <v>80</v>
      </c>
      <c r="BK192" s="141">
        <f>ROUND(I192*H192,2)</f>
        <v>0</v>
      </c>
      <c r="BL192" s="15" t="s">
        <v>294</v>
      </c>
      <c r="BM192" s="140" t="s">
        <v>1416</v>
      </c>
    </row>
    <row r="193" spans="2:65" s="10" customFormat="1" ht="22.9" customHeight="1">
      <c r="B193" s="118"/>
      <c r="D193" s="119" t="s">
        <v>75</v>
      </c>
      <c r="E193" s="164" t="s">
        <v>1417</v>
      </c>
      <c r="F193" s="164" t="s">
        <v>1418</v>
      </c>
      <c r="I193" s="121"/>
      <c r="J193" s="165">
        <f>BK193</f>
        <v>0</v>
      </c>
      <c r="L193" s="118"/>
      <c r="M193" s="123"/>
      <c r="P193" s="124">
        <f>SUM(P194:P200)</f>
        <v>0</v>
      </c>
      <c r="R193" s="124">
        <f>SUM(R194:R200)</f>
        <v>0.18943219999999997</v>
      </c>
      <c r="T193" s="125">
        <f>SUM(T194:T200)</f>
        <v>0</v>
      </c>
      <c r="AR193" s="119" t="s">
        <v>84</v>
      </c>
      <c r="AT193" s="126" t="s">
        <v>75</v>
      </c>
      <c r="AU193" s="126" t="s">
        <v>80</v>
      </c>
      <c r="AY193" s="119" t="s">
        <v>158</v>
      </c>
      <c r="BK193" s="127">
        <f>SUM(BK194:BK200)</f>
        <v>0</v>
      </c>
    </row>
    <row r="194" spans="2:65" s="1" customFormat="1" ht="33" customHeight="1">
      <c r="B194" s="128"/>
      <c r="C194" s="129" t="s">
        <v>371</v>
      </c>
      <c r="D194" s="129" t="s">
        <v>159</v>
      </c>
      <c r="E194" s="130" t="s">
        <v>1419</v>
      </c>
      <c r="F194" s="131" t="s">
        <v>1420</v>
      </c>
      <c r="G194" s="132" t="s">
        <v>352</v>
      </c>
      <c r="H194" s="133">
        <v>37.619999999999997</v>
      </c>
      <c r="I194" s="134"/>
      <c r="J194" s="135">
        <f>ROUND(I194*H194,2)</f>
        <v>0</v>
      </c>
      <c r="K194" s="131" t="s">
        <v>225</v>
      </c>
      <c r="L194" s="30"/>
      <c r="M194" s="136" t="s">
        <v>1</v>
      </c>
      <c r="N194" s="137" t="s">
        <v>41</v>
      </c>
      <c r="P194" s="138">
        <f>O194*H194</f>
        <v>0</v>
      </c>
      <c r="Q194" s="138">
        <v>4.0099999999999997E-3</v>
      </c>
      <c r="R194" s="138">
        <f>Q194*H194</f>
        <v>0.15085619999999997</v>
      </c>
      <c r="S194" s="138">
        <v>0</v>
      </c>
      <c r="T194" s="139">
        <f>S194*H194</f>
        <v>0</v>
      </c>
      <c r="AR194" s="140" t="s">
        <v>294</v>
      </c>
      <c r="AT194" s="140" t="s">
        <v>159</v>
      </c>
      <c r="AU194" s="140" t="s">
        <v>84</v>
      </c>
      <c r="AY194" s="15" t="s">
        <v>158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80</v>
      </c>
      <c r="BK194" s="141">
        <f>ROUND(I194*H194,2)</f>
        <v>0</v>
      </c>
      <c r="BL194" s="15" t="s">
        <v>294</v>
      </c>
      <c r="BM194" s="140" t="s">
        <v>1421</v>
      </c>
    </row>
    <row r="195" spans="2:65" s="11" customFormat="1">
      <c r="B195" s="142"/>
      <c r="D195" s="143" t="s">
        <v>165</v>
      </c>
      <c r="E195" s="144" t="s">
        <v>1</v>
      </c>
      <c r="F195" s="145" t="s">
        <v>1422</v>
      </c>
      <c r="H195" s="146">
        <v>37.619999999999997</v>
      </c>
      <c r="I195" s="147"/>
      <c r="L195" s="142"/>
      <c r="M195" s="148"/>
      <c r="T195" s="149"/>
      <c r="AT195" s="144" t="s">
        <v>165</v>
      </c>
      <c r="AU195" s="144" t="s">
        <v>84</v>
      </c>
      <c r="AV195" s="11" t="s">
        <v>84</v>
      </c>
      <c r="AW195" s="11" t="s">
        <v>32</v>
      </c>
      <c r="AX195" s="11" t="s">
        <v>80</v>
      </c>
      <c r="AY195" s="144" t="s">
        <v>158</v>
      </c>
    </row>
    <row r="196" spans="2:65" s="1" customFormat="1" ht="16.5" customHeight="1">
      <c r="B196" s="128"/>
      <c r="C196" s="129" t="s">
        <v>377</v>
      </c>
      <c r="D196" s="129" t="s">
        <v>159</v>
      </c>
      <c r="E196" s="130" t="s">
        <v>1423</v>
      </c>
      <c r="F196" s="131" t="s">
        <v>1424</v>
      </c>
      <c r="G196" s="132" t="s">
        <v>352</v>
      </c>
      <c r="H196" s="133">
        <v>19.850000000000001</v>
      </c>
      <c r="I196" s="134"/>
      <c r="J196" s="135">
        <f>ROUND(I196*H196,2)</f>
        <v>0</v>
      </c>
      <c r="K196" s="131" t="s">
        <v>225</v>
      </c>
      <c r="L196" s="30"/>
      <c r="M196" s="136" t="s">
        <v>1</v>
      </c>
      <c r="N196" s="137" t="s">
        <v>41</v>
      </c>
      <c r="P196" s="138">
        <f>O196*H196</f>
        <v>0</v>
      </c>
      <c r="Q196" s="138">
        <v>1.7600000000000001E-3</v>
      </c>
      <c r="R196" s="138">
        <f>Q196*H196</f>
        <v>3.4936000000000002E-2</v>
      </c>
      <c r="S196" s="138">
        <v>0</v>
      </c>
      <c r="T196" s="139">
        <f>S196*H196</f>
        <v>0</v>
      </c>
      <c r="AR196" s="140" t="s">
        <v>294</v>
      </c>
      <c r="AT196" s="140" t="s">
        <v>159</v>
      </c>
      <c r="AU196" s="140" t="s">
        <v>84</v>
      </c>
      <c r="AY196" s="15" t="s">
        <v>158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80</v>
      </c>
      <c r="BK196" s="141">
        <f>ROUND(I196*H196,2)</f>
        <v>0</v>
      </c>
      <c r="BL196" s="15" t="s">
        <v>294</v>
      </c>
      <c r="BM196" s="140" t="s">
        <v>1425</v>
      </c>
    </row>
    <row r="197" spans="2:65" s="11" customFormat="1">
      <c r="B197" s="142"/>
      <c r="D197" s="143" t="s">
        <v>165</v>
      </c>
      <c r="E197" s="144" t="s">
        <v>1</v>
      </c>
      <c r="F197" s="145" t="s">
        <v>1426</v>
      </c>
      <c r="H197" s="146">
        <v>19.850000000000001</v>
      </c>
      <c r="I197" s="147"/>
      <c r="L197" s="142"/>
      <c r="M197" s="148"/>
      <c r="T197" s="149"/>
      <c r="AT197" s="144" t="s">
        <v>165</v>
      </c>
      <c r="AU197" s="144" t="s">
        <v>84</v>
      </c>
      <c r="AV197" s="11" t="s">
        <v>84</v>
      </c>
      <c r="AW197" s="11" t="s">
        <v>32</v>
      </c>
      <c r="AX197" s="11" t="s">
        <v>80</v>
      </c>
      <c r="AY197" s="144" t="s">
        <v>158</v>
      </c>
    </row>
    <row r="198" spans="2:65" s="1" customFormat="1" ht="24.2" customHeight="1">
      <c r="B198" s="128"/>
      <c r="C198" s="129" t="s">
        <v>383</v>
      </c>
      <c r="D198" s="129" t="s">
        <v>159</v>
      </c>
      <c r="E198" s="130" t="s">
        <v>1427</v>
      </c>
      <c r="F198" s="131" t="s">
        <v>1428</v>
      </c>
      <c r="G198" s="132" t="s">
        <v>352</v>
      </c>
      <c r="H198" s="133">
        <v>5</v>
      </c>
      <c r="I198" s="134"/>
      <c r="J198" s="135">
        <f>ROUND(I198*H198,2)</f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>O198*H198</f>
        <v>0</v>
      </c>
      <c r="Q198" s="138">
        <v>4.4000000000000002E-4</v>
      </c>
      <c r="R198" s="138">
        <f>Q198*H198</f>
        <v>2.2000000000000001E-3</v>
      </c>
      <c r="S198" s="138">
        <v>0</v>
      </c>
      <c r="T198" s="139">
        <f>S198*H198</f>
        <v>0</v>
      </c>
      <c r="AR198" s="140" t="s">
        <v>294</v>
      </c>
      <c r="AT198" s="140" t="s">
        <v>159</v>
      </c>
      <c r="AU198" s="140" t="s">
        <v>84</v>
      </c>
      <c r="AY198" s="15" t="s">
        <v>158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5" t="s">
        <v>80</v>
      </c>
      <c r="BK198" s="141">
        <f>ROUND(I198*H198,2)</f>
        <v>0</v>
      </c>
      <c r="BL198" s="15" t="s">
        <v>294</v>
      </c>
      <c r="BM198" s="140" t="s">
        <v>1429</v>
      </c>
    </row>
    <row r="199" spans="2:65" s="1" customFormat="1" ht="24.2" customHeight="1">
      <c r="B199" s="128"/>
      <c r="C199" s="129" t="s">
        <v>411</v>
      </c>
      <c r="D199" s="129" t="s">
        <v>159</v>
      </c>
      <c r="E199" s="130" t="s">
        <v>1430</v>
      </c>
      <c r="F199" s="131" t="s">
        <v>1431</v>
      </c>
      <c r="G199" s="132" t="s">
        <v>325</v>
      </c>
      <c r="H199" s="133">
        <v>4</v>
      </c>
      <c r="I199" s="134"/>
      <c r="J199" s="135">
        <f>ROUND(I199*H199,2)</f>
        <v>0</v>
      </c>
      <c r="K199" s="131" t="s">
        <v>225</v>
      </c>
      <c r="L199" s="30"/>
      <c r="M199" s="136" t="s">
        <v>1</v>
      </c>
      <c r="N199" s="137" t="s">
        <v>41</v>
      </c>
      <c r="P199" s="138">
        <f>O199*H199</f>
        <v>0</v>
      </c>
      <c r="Q199" s="138">
        <v>3.6000000000000002E-4</v>
      </c>
      <c r="R199" s="138">
        <f>Q199*H199</f>
        <v>1.4400000000000001E-3</v>
      </c>
      <c r="S199" s="138">
        <v>0</v>
      </c>
      <c r="T199" s="139">
        <f>S199*H199</f>
        <v>0</v>
      </c>
      <c r="AR199" s="140" t="s">
        <v>294</v>
      </c>
      <c r="AT199" s="140" t="s">
        <v>159</v>
      </c>
      <c r="AU199" s="140" t="s">
        <v>84</v>
      </c>
      <c r="AY199" s="15" t="s">
        <v>158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80</v>
      </c>
      <c r="BK199" s="141">
        <f>ROUND(I199*H199,2)</f>
        <v>0</v>
      </c>
      <c r="BL199" s="15" t="s">
        <v>294</v>
      </c>
      <c r="BM199" s="140" t="s">
        <v>1432</v>
      </c>
    </row>
    <row r="200" spans="2:65" s="1" customFormat="1" ht="24.2" customHeight="1">
      <c r="B200" s="128"/>
      <c r="C200" s="129" t="s">
        <v>416</v>
      </c>
      <c r="D200" s="129" t="s">
        <v>159</v>
      </c>
      <c r="E200" s="130" t="s">
        <v>1433</v>
      </c>
      <c r="F200" s="131" t="s">
        <v>1434</v>
      </c>
      <c r="G200" s="132" t="s">
        <v>552</v>
      </c>
      <c r="H200" s="176"/>
      <c r="I200" s="134"/>
      <c r="J200" s="135">
        <f>ROUND(I200*H200,2)</f>
        <v>0</v>
      </c>
      <c r="K200" s="131" t="s">
        <v>225</v>
      </c>
      <c r="L200" s="30"/>
      <c r="M200" s="136" t="s">
        <v>1</v>
      </c>
      <c r="N200" s="137" t="s">
        <v>41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294</v>
      </c>
      <c r="AT200" s="140" t="s">
        <v>159</v>
      </c>
      <c r="AU200" s="140" t="s">
        <v>84</v>
      </c>
      <c r="AY200" s="15" t="s">
        <v>158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5" t="s">
        <v>80</v>
      </c>
      <c r="BK200" s="141">
        <f>ROUND(I200*H200,2)</f>
        <v>0</v>
      </c>
      <c r="BL200" s="15" t="s">
        <v>294</v>
      </c>
      <c r="BM200" s="140" t="s">
        <v>1435</v>
      </c>
    </row>
    <row r="201" spans="2:65" s="10" customFormat="1" ht="22.9" customHeight="1">
      <c r="B201" s="118"/>
      <c r="D201" s="119" t="s">
        <v>75</v>
      </c>
      <c r="E201" s="164" t="s">
        <v>640</v>
      </c>
      <c r="F201" s="164" t="s">
        <v>641</v>
      </c>
      <c r="I201" s="121"/>
      <c r="J201" s="165">
        <f>BK201</f>
        <v>0</v>
      </c>
      <c r="L201" s="118"/>
      <c r="M201" s="123"/>
      <c r="P201" s="124">
        <f>SUM(P202:P203)</f>
        <v>0</v>
      </c>
      <c r="R201" s="124">
        <f>SUM(R202:R203)</f>
        <v>0</v>
      </c>
      <c r="T201" s="125">
        <f>SUM(T202:T203)</f>
        <v>0</v>
      </c>
      <c r="AR201" s="119" t="s">
        <v>84</v>
      </c>
      <c r="AT201" s="126" t="s">
        <v>75</v>
      </c>
      <c r="AU201" s="126" t="s">
        <v>80</v>
      </c>
      <c r="AY201" s="119" t="s">
        <v>158</v>
      </c>
      <c r="BK201" s="127">
        <f>SUM(BK202:BK203)</f>
        <v>0</v>
      </c>
    </row>
    <row r="202" spans="2:65" s="1" customFormat="1" ht="16.5" customHeight="1">
      <c r="B202" s="128"/>
      <c r="C202" s="129" t="s">
        <v>420</v>
      </c>
      <c r="D202" s="129" t="s">
        <v>159</v>
      </c>
      <c r="E202" s="130" t="s">
        <v>1436</v>
      </c>
      <c r="F202" s="131" t="s">
        <v>1437</v>
      </c>
      <c r="G202" s="132" t="s">
        <v>325</v>
      </c>
      <c r="H202" s="133">
        <v>1</v>
      </c>
      <c r="I202" s="134"/>
      <c r="J202" s="135">
        <f>ROUND(I202*H202,2)</f>
        <v>0</v>
      </c>
      <c r="K202" s="131" t="s">
        <v>1</v>
      </c>
      <c r="L202" s="30"/>
      <c r="M202" s="136" t="s">
        <v>1</v>
      </c>
      <c r="N202" s="137" t="s">
        <v>41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294</v>
      </c>
      <c r="AT202" s="140" t="s">
        <v>159</v>
      </c>
      <c r="AU202" s="140" t="s">
        <v>84</v>
      </c>
      <c r="AY202" s="15" t="s">
        <v>158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5" t="s">
        <v>80</v>
      </c>
      <c r="BK202" s="141">
        <f>ROUND(I202*H202,2)</f>
        <v>0</v>
      </c>
      <c r="BL202" s="15" t="s">
        <v>294</v>
      </c>
      <c r="BM202" s="140" t="s">
        <v>1438</v>
      </c>
    </row>
    <row r="203" spans="2:65" s="1" customFormat="1" ht="24.2" customHeight="1">
      <c r="B203" s="128"/>
      <c r="C203" s="129" t="s">
        <v>424</v>
      </c>
      <c r="D203" s="129" t="s">
        <v>159</v>
      </c>
      <c r="E203" s="130" t="s">
        <v>1439</v>
      </c>
      <c r="F203" s="131" t="s">
        <v>1440</v>
      </c>
      <c r="G203" s="132" t="s">
        <v>552</v>
      </c>
      <c r="H203" s="176"/>
      <c r="I203" s="134"/>
      <c r="J203" s="135">
        <f>ROUND(I203*H203,2)</f>
        <v>0</v>
      </c>
      <c r="K203" s="131" t="s">
        <v>225</v>
      </c>
      <c r="L203" s="30"/>
      <c r="M203" s="177" t="s">
        <v>1</v>
      </c>
      <c r="N203" s="178" t="s">
        <v>41</v>
      </c>
      <c r="O203" s="179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140" t="s">
        <v>294</v>
      </c>
      <c r="AT203" s="140" t="s">
        <v>159</v>
      </c>
      <c r="AU203" s="140" t="s">
        <v>84</v>
      </c>
      <c r="AY203" s="15" t="s">
        <v>158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80</v>
      </c>
      <c r="BK203" s="141">
        <f>ROUND(I203*H203,2)</f>
        <v>0</v>
      </c>
      <c r="BL203" s="15" t="s">
        <v>294</v>
      </c>
      <c r="BM203" s="140" t="s">
        <v>1441</v>
      </c>
    </row>
    <row r="204" spans="2:65" s="1" customFormat="1" ht="6.95" customHeight="1">
      <c r="B204" s="42"/>
      <c r="C204" s="43"/>
      <c r="D204" s="43"/>
      <c r="E204" s="43"/>
      <c r="F204" s="43"/>
      <c r="G204" s="43"/>
      <c r="H204" s="43"/>
      <c r="I204" s="43"/>
      <c r="J204" s="43"/>
      <c r="K204" s="43"/>
      <c r="L204" s="30"/>
    </row>
  </sheetData>
  <autoFilter ref="C132:K203" xr:uid="{00000000-0009-0000-0000-000005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3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108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.75">
      <c r="B8" s="18"/>
      <c r="D8" s="25" t="s">
        <v>133</v>
      </c>
      <c r="L8" s="18"/>
    </row>
    <row r="9" spans="2:46" ht="16.5" customHeight="1">
      <c r="B9" s="18"/>
      <c r="E9" s="239" t="s">
        <v>134</v>
      </c>
      <c r="F9" s="204"/>
      <c r="G9" s="204"/>
      <c r="H9" s="204"/>
      <c r="L9" s="18"/>
    </row>
    <row r="10" spans="2:46" ht="12" customHeight="1">
      <c r="B10" s="18"/>
      <c r="D10" s="25" t="s">
        <v>135</v>
      </c>
      <c r="L10" s="18"/>
    </row>
    <row r="11" spans="2:46" s="1" customFormat="1" ht="16.5" customHeight="1">
      <c r="B11" s="30"/>
      <c r="E11" s="219" t="s">
        <v>196</v>
      </c>
      <c r="F11" s="238"/>
      <c r="G11" s="238"/>
      <c r="H11" s="238"/>
      <c r="L11" s="30"/>
    </row>
    <row r="12" spans="2:46" s="1" customFormat="1" ht="12" customHeight="1">
      <c r="B12" s="30"/>
      <c r="D12" s="25" t="s">
        <v>197</v>
      </c>
      <c r="L12" s="30"/>
    </row>
    <row r="13" spans="2:46" s="1" customFormat="1" ht="16.5" customHeight="1">
      <c r="B13" s="30"/>
      <c r="E13" s="234" t="s">
        <v>1442</v>
      </c>
      <c r="F13" s="238"/>
      <c r="G13" s="238"/>
      <c r="H13" s="238"/>
      <c r="L13" s="30"/>
    </row>
    <row r="14" spans="2:46" s="1" customFormat="1">
      <c r="B14" s="30"/>
      <c r="L14" s="30"/>
    </row>
    <row r="15" spans="2:46" s="1" customFormat="1" ht="12" customHeight="1">
      <c r="B15" s="30"/>
      <c r="D15" s="25" t="s">
        <v>18</v>
      </c>
      <c r="F15" s="23" t="s">
        <v>1</v>
      </c>
      <c r="I15" s="25" t="s">
        <v>19</v>
      </c>
      <c r="J15" s="23" t="s">
        <v>1</v>
      </c>
      <c r="L15" s="30"/>
    </row>
    <row r="16" spans="2:46" s="1" customFormat="1" ht="12" customHeight="1">
      <c r="B16" s="30"/>
      <c r="D16" s="25" t="s">
        <v>20</v>
      </c>
      <c r="F16" s="23" t="s">
        <v>21</v>
      </c>
      <c r="I16" s="25" t="s">
        <v>22</v>
      </c>
      <c r="J16" s="50" t="str">
        <f>'Rekapitulace stavby'!AN8</f>
        <v>2. 3. 2024</v>
      </c>
      <c r="L16" s="30"/>
    </row>
    <row r="17" spans="2:12" s="1" customFormat="1" ht="10.9" customHeight="1">
      <c r="B17" s="30"/>
      <c r="L17" s="30"/>
    </row>
    <row r="18" spans="2:12" s="1" customFormat="1" ht="12" customHeight="1">
      <c r="B18" s="30"/>
      <c r="D18" s="25" t="s">
        <v>24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26</v>
      </c>
      <c r="I19" s="25" t="s">
        <v>27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28</v>
      </c>
      <c r="I21" s="25" t="s">
        <v>25</v>
      </c>
      <c r="J21" s="26" t="str">
        <f>'Rekapitulace stavby'!AN13</f>
        <v>Vyplň údaj</v>
      </c>
      <c r="L21" s="30"/>
    </row>
    <row r="22" spans="2:12" s="1" customFormat="1" ht="18" customHeight="1">
      <c r="B22" s="30"/>
      <c r="E22" s="241" t="str">
        <f>'Rekapitulace stavby'!E14</f>
        <v>Vyplň údaj</v>
      </c>
      <c r="F22" s="226"/>
      <c r="G22" s="226"/>
      <c r="H22" s="226"/>
      <c r="I22" s="25" t="s">
        <v>27</v>
      </c>
      <c r="J22" s="26" t="str">
        <f>'Rekapitulace stavby'!AN14</f>
        <v>Vyplň údaj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30</v>
      </c>
      <c r="I24" s="25" t="s">
        <v>25</v>
      </c>
      <c r="J24" s="23" t="s">
        <v>1</v>
      </c>
      <c r="L24" s="30"/>
    </row>
    <row r="25" spans="2:12" s="1" customFormat="1" ht="18" customHeight="1">
      <c r="B25" s="30"/>
      <c r="E25" s="23" t="s">
        <v>31</v>
      </c>
      <c r="I25" s="25" t="s">
        <v>27</v>
      </c>
      <c r="J25" s="23" t="s">
        <v>1</v>
      </c>
      <c r="L25" s="30"/>
    </row>
    <row r="26" spans="2:12" s="1" customFormat="1" ht="6.95" customHeight="1">
      <c r="B26" s="30"/>
      <c r="L26" s="30"/>
    </row>
    <row r="27" spans="2:12" s="1" customFormat="1" ht="12" customHeight="1">
      <c r="B27" s="30"/>
      <c r="D27" s="25" t="s">
        <v>33</v>
      </c>
      <c r="I27" s="25" t="s">
        <v>25</v>
      </c>
      <c r="J27" s="23" t="s">
        <v>1</v>
      </c>
      <c r="L27" s="30"/>
    </row>
    <row r="28" spans="2:12" s="1" customFormat="1" ht="18" customHeight="1">
      <c r="B28" s="30"/>
      <c r="E28" s="23" t="s">
        <v>34</v>
      </c>
      <c r="I28" s="25" t="s">
        <v>27</v>
      </c>
      <c r="J28" s="23" t="s">
        <v>1</v>
      </c>
      <c r="L28" s="30"/>
    </row>
    <row r="29" spans="2:12" s="1" customFormat="1" ht="6.95" customHeight="1">
      <c r="B29" s="30"/>
      <c r="L29" s="30"/>
    </row>
    <row r="30" spans="2:12" s="1" customFormat="1" ht="12" customHeight="1">
      <c r="B30" s="30"/>
      <c r="D30" s="25" t="s">
        <v>35</v>
      </c>
      <c r="L30" s="30"/>
    </row>
    <row r="31" spans="2:12" s="7" customFormat="1" ht="16.5" customHeight="1">
      <c r="B31" s="92"/>
      <c r="E31" s="230" t="s">
        <v>1</v>
      </c>
      <c r="F31" s="230"/>
      <c r="G31" s="230"/>
      <c r="H31" s="230"/>
      <c r="L31" s="92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25.35" customHeight="1">
      <c r="B34" s="30"/>
      <c r="D34" s="93" t="s">
        <v>36</v>
      </c>
      <c r="J34" s="64">
        <f>ROUND(J134, 2)</f>
        <v>0</v>
      </c>
      <c r="L34" s="30"/>
    </row>
    <row r="35" spans="2:12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30"/>
    </row>
    <row r="36" spans="2:12" s="1" customFormat="1" ht="14.45" customHeight="1">
      <c r="B36" s="30"/>
      <c r="F36" s="33" t="s">
        <v>38</v>
      </c>
      <c r="I36" s="33" t="s">
        <v>37</v>
      </c>
      <c r="J36" s="33" t="s">
        <v>39</v>
      </c>
      <c r="L36" s="30"/>
    </row>
    <row r="37" spans="2:12" s="1" customFormat="1" ht="14.45" customHeight="1">
      <c r="B37" s="30"/>
      <c r="D37" s="53" t="s">
        <v>40</v>
      </c>
      <c r="E37" s="25" t="s">
        <v>41</v>
      </c>
      <c r="F37" s="84">
        <f>ROUND((SUM(BE134:BE330)),  2)</f>
        <v>0</v>
      </c>
      <c r="I37" s="94">
        <v>0.21</v>
      </c>
      <c r="J37" s="84">
        <f>ROUND(((SUM(BE134:BE330))*I37),  2)</f>
        <v>0</v>
      </c>
      <c r="L37" s="30"/>
    </row>
    <row r="38" spans="2:12" s="1" customFormat="1" ht="14.45" customHeight="1">
      <c r="B38" s="30"/>
      <c r="E38" s="25" t="s">
        <v>42</v>
      </c>
      <c r="F38" s="84">
        <f>ROUND((SUM(BF134:BF330)),  2)</f>
        <v>0</v>
      </c>
      <c r="I38" s="94">
        <v>0.12</v>
      </c>
      <c r="J38" s="84">
        <f>ROUND(((SUM(BF134:BF330))*I38),  2)</f>
        <v>0</v>
      </c>
      <c r="L38" s="30"/>
    </row>
    <row r="39" spans="2:12" s="1" customFormat="1" ht="14.45" hidden="1" customHeight="1">
      <c r="B39" s="30"/>
      <c r="E39" s="25" t="s">
        <v>43</v>
      </c>
      <c r="F39" s="84">
        <f>ROUND((SUM(BG134:BG330)),  2)</f>
        <v>0</v>
      </c>
      <c r="I39" s="94">
        <v>0.21</v>
      </c>
      <c r="J39" s="84">
        <f>0</f>
        <v>0</v>
      </c>
      <c r="L39" s="30"/>
    </row>
    <row r="40" spans="2:12" s="1" customFormat="1" ht="14.45" hidden="1" customHeight="1">
      <c r="B40" s="30"/>
      <c r="E40" s="25" t="s">
        <v>44</v>
      </c>
      <c r="F40" s="84">
        <f>ROUND((SUM(BH134:BH330)),  2)</f>
        <v>0</v>
      </c>
      <c r="I40" s="94">
        <v>0.12</v>
      </c>
      <c r="J40" s="84">
        <f>0</f>
        <v>0</v>
      </c>
      <c r="L40" s="30"/>
    </row>
    <row r="41" spans="2:12" s="1" customFormat="1" ht="14.45" hidden="1" customHeight="1">
      <c r="B41" s="30"/>
      <c r="E41" s="25" t="s">
        <v>45</v>
      </c>
      <c r="F41" s="84">
        <f>ROUND((SUM(BI134:BI330)),  2)</f>
        <v>0</v>
      </c>
      <c r="I41" s="94">
        <v>0</v>
      </c>
      <c r="J41" s="84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95"/>
      <c r="D43" s="96" t="s">
        <v>46</v>
      </c>
      <c r="E43" s="55"/>
      <c r="F43" s="55"/>
      <c r="G43" s="97" t="s">
        <v>47</v>
      </c>
      <c r="H43" s="98" t="s">
        <v>48</v>
      </c>
      <c r="I43" s="55"/>
      <c r="J43" s="99">
        <f>SUM(J34:J41)</f>
        <v>0</v>
      </c>
      <c r="K43" s="100"/>
      <c r="L43" s="30"/>
    </row>
    <row r="44" spans="2:12" s="1" customFormat="1" ht="14.45" customHeight="1">
      <c r="B44" s="30"/>
      <c r="L44" s="30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ht="16.5" customHeight="1">
      <c r="B87" s="18"/>
      <c r="E87" s="239" t="s">
        <v>134</v>
      </c>
      <c r="F87" s="204"/>
      <c r="G87" s="204"/>
      <c r="H87" s="204"/>
      <c r="L87" s="18"/>
    </row>
    <row r="88" spans="2:12" ht="12" customHeight="1">
      <c r="B88" s="18"/>
      <c r="C88" s="25" t="s">
        <v>135</v>
      </c>
      <c r="L88" s="18"/>
    </row>
    <row r="89" spans="2:12" s="1" customFormat="1" ht="16.5" customHeight="1">
      <c r="B89" s="30"/>
      <c r="E89" s="219" t="s">
        <v>196</v>
      </c>
      <c r="F89" s="238"/>
      <c r="G89" s="238"/>
      <c r="H89" s="238"/>
      <c r="L89" s="30"/>
    </row>
    <row r="90" spans="2:12" s="1" customFormat="1" ht="12" customHeight="1">
      <c r="B90" s="30"/>
      <c r="C90" s="25" t="s">
        <v>197</v>
      </c>
      <c r="L90" s="30"/>
    </row>
    <row r="91" spans="2:12" s="1" customFormat="1" ht="16.5" customHeight="1">
      <c r="B91" s="30"/>
      <c r="E91" s="234" t="str">
        <f>E13</f>
        <v>10-6 - Zateplení</v>
      </c>
      <c r="F91" s="238"/>
      <c r="G91" s="238"/>
      <c r="H91" s="238"/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20</v>
      </c>
      <c r="F93" s="23" t="str">
        <f>F16</f>
        <v>Hranice</v>
      </c>
      <c r="I93" s="25" t="s">
        <v>22</v>
      </c>
      <c r="J93" s="50" t="str">
        <f>IF(J16="","",J16)</f>
        <v>2. 3. 2024</v>
      </c>
      <c r="L93" s="30"/>
    </row>
    <row r="94" spans="2:12" s="1" customFormat="1" ht="6.95" customHeight="1">
      <c r="B94" s="30"/>
      <c r="L94" s="30"/>
    </row>
    <row r="95" spans="2:12" s="1" customFormat="1" ht="15.2" customHeight="1">
      <c r="B95" s="30"/>
      <c r="C95" s="25" t="s">
        <v>24</v>
      </c>
      <c r="F95" s="23" t="str">
        <f>E19</f>
        <v>Město Hranice u Aše</v>
      </c>
      <c r="I95" s="25" t="s">
        <v>30</v>
      </c>
      <c r="J95" s="28" t="str">
        <f>E25</f>
        <v>ing.Volný Martin</v>
      </c>
      <c r="L95" s="30"/>
    </row>
    <row r="96" spans="2:12" s="1" customFormat="1" ht="15.2" customHeight="1">
      <c r="B96" s="30"/>
      <c r="C96" s="25" t="s">
        <v>28</v>
      </c>
      <c r="F96" s="23" t="str">
        <f>IF(E22="","",E22)</f>
        <v>Vyplň údaj</v>
      </c>
      <c r="I96" s="25" t="s">
        <v>33</v>
      </c>
      <c r="J96" s="28" t="str">
        <f>E28</f>
        <v>Milan Hájek</v>
      </c>
      <c r="L96" s="30"/>
    </row>
    <row r="97" spans="2:47" s="1" customFormat="1" ht="10.35" customHeight="1">
      <c r="B97" s="30"/>
      <c r="L97" s="30"/>
    </row>
    <row r="98" spans="2:47" s="1" customFormat="1" ht="29.25" customHeight="1">
      <c r="B98" s="30"/>
      <c r="C98" s="103" t="s">
        <v>138</v>
      </c>
      <c r="D98" s="95"/>
      <c r="E98" s="95"/>
      <c r="F98" s="95"/>
      <c r="G98" s="95"/>
      <c r="H98" s="95"/>
      <c r="I98" s="95"/>
      <c r="J98" s="104" t="s">
        <v>139</v>
      </c>
      <c r="K98" s="95"/>
      <c r="L98" s="30"/>
    </row>
    <row r="99" spans="2:47" s="1" customFormat="1" ht="10.35" customHeight="1">
      <c r="B99" s="30"/>
      <c r="L99" s="30"/>
    </row>
    <row r="100" spans="2:47" s="1" customFormat="1" ht="22.9" customHeight="1">
      <c r="B100" s="30"/>
      <c r="C100" s="105" t="s">
        <v>140</v>
      </c>
      <c r="J100" s="64">
        <f>J134</f>
        <v>0</v>
      </c>
      <c r="L100" s="30"/>
      <c r="AU100" s="15" t="s">
        <v>141</v>
      </c>
    </row>
    <row r="101" spans="2:47" s="8" customFormat="1" ht="24.95" customHeight="1">
      <c r="B101" s="106"/>
      <c r="D101" s="107" t="s">
        <v>199</v>
      </c>
      <c r="E101" s="108"/>
      <c r="F101" s="108"/>
      <c r="G101" s="108"/>
      <c r="H101" s="108"/>
      <c r="I101" s="108"/>
      <c r="J101" s="109">
        <f>J135</f>
        <v>0</v>
      </c>
      <c r="L101" s="106"/>
    </row>
    <row r="102" spans="2:47" s="13" customFormat="1" ht="19.899999999999999" customHeight="1">
      <c r="B102" s="160"/>
      <c r="D102" s="161" t="s">
        <v>200</v>
      </c>
      <c r="E102" s="162"/>
      <c r="F102" s="162"/>
      <c r="G102" s="162"/>
      <c r="H102" s="162"/>
      <c r="I102" s="162"/>
      <c r="J102" s="163">
        <f>J136</f>
        <v>0</v>
      </c>
      <c r="L102" s="160"/>
    </row>
    <row r="103" spans="2:47" s="13" customFormat="1" ht="19.899999999999999" customHeight="1">
      <c r="B103" s="160"/>
      <c r="D103" s="161" t="s">
        <v>204</v>
      </c>
      <c r="E103" s="162"/>
      <c r="F103" s="162"/>
      <c r="G103" s="162"/>
      <c r="H103" s="162"/>
      <c r="I103" s="162"/>
      <c r="J103" s="163">
        <f>J153</f>
        <v>0</v>
      </c>
      <c r="L103" s="160"/>
    </row>
    <row r="104" spans="2:47" s="13" customFormat="1" ht="19.899999999999999" customHeight="1">
      <c r="B104" s="160"/>
      <c r="D104" s="161" t="s">
        <v>205</v>
      </c>
      <c r="E104" s="162"/>
      <c r="F104" s="162"/>
      <c r="G104" s="162"/>
      <c r="H104" s="162"/>
      <c r="I104" s="162"/>
      <c r="J104" s="163">
        <f>J247</f>
        <v>0</v>
      </c>
      <c r="L104" s="160"/>
    </row>
    <row r="105" spans="2:47" s="13" customFormat="1" ht="19.899999999999999" customHeight="1">
      <c r="B105" s="160"/>
      <c r="D105" s="161" t="s">
        <v>206</v>
      </c>
      <c r="E105" s="162"/>
      <c r="F105" s="162"/>
      <c r="G105" s="162"/>
      <c r="H105" s="162"/>
      <c r="I105" s="162"/>
      <c r="J105" s="163">
        <f>J289</f>
        <v>0</v>
      </c>
      <c r="L105" s="160"/>
    </row>
    <row r="106" spans="2:47" s="13" customFormat="1" ht="19.899999999999999" customHeight="1">
      <c r="B106" s="160"/>
      <c r="D106" s="161" t="s">
        <v>207</v>
      </c>
      <c r="E106" s="162"/>
      <c r="F106" s="162"/>
      <c r="G106" s="162"/>
      <c r="H106" s="162"/>
      <c r="I106" s="162"/>
      <c r="J106" s="163">
        <f>J294</f>
        <v>0</v>
      </c>
      <c r="L106" s="160"/>
    </row>
    <row r="107" spans="2:47" s="8" customFormat="1" ht="24.95" customHeight="1">
      <c r="B107" s="106"/>
      <c r="D107" s="107" t="s">
        <v>208</v>
      </c>
      <c r="E107" s="108"/>
      <c r="F107" s="108"/>
      <c r="G107" s="108"/>
      <c r="H107" s="108"/>
      <c r="I107" s="108"/>
      <c r="J107" s="109">
        <f>J296</f>
        <v>0</v>
      </c>
      <c r="L107" s="106"/>
    </row>
    <row r="108" spans="2:47" s="13" customFormat="1" ht="19.899999999999999" customHeight="1">
      <c r="B108" s="160"/>
      <c r="D108" s="161" t="s">
        <v>209</v>
      </c>
      <c r="E108" s="162"/>
      <c r="F108" s="162"/>
      <c r="G108" s="162"/>
      <c r="H108" s="162"/>
      <c r="I108" s="162"/>
      <c r="J108" s="163">
        <f>J297</f>
        <v>0</v>
      </c>
      <c r="L108" s="160"/>
    </row>
    <row r="109" spans="2:47" s="13" customFormat="1" ht="19.899999999999999" customHeight="1">
      <c r="B109" s="160"/>
      <c r="D109" s="161" t="s">
        <v>210</v>
      </c>
      <c r="E109" s="162"/>
      <c r="F109" s="162"/>
      <c r="G109" s="162"/>
      <c r="H109" s="162"/>
      <c r="I109" s="162"/>
      <c r="J109" s="163">
        <f>J308</f>
        <v>0</v>
      </c>
      <c r="L109" s="160"/>
    </row>
    <row r="110" spans="2:47" s="13" customFormat="1" ht="19.899999999999999" customHeight="1">
      <c r="B110" s="160"/>
      <c r="D110" s="161" t="s">
        <v>1305</v>
      </c>
      <c r="E110" s="162"/>
      <c r="F110" s="162"/>
      <c r="G110" s="162"/>
      <c r="H110" s="162"/>
      <c r="I110" s="162"/>
      <c r="J110" s="163">
        <f>J315</f>
        <v>0</v>
      </c>
      <c r="L110" s="160"/>
    </row>
    <row r="111" spans="2:47" s="1" customFormat="1" ht="21.75" customHeight="1">
      <c r="B111" s="30"/>
      <c r="L111" s="30"/>
    </row>
    <row r="112" spans="2:47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30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0"/>
    </row>
    <row r="117" spans="2:12" s="1" customFormat="1" ht="24.95" customHeight="1">
      <c r="B117" s="30"/>
      <c r="C117" s="19" t="s">
        <v>143</v>
      </c>
      <c r="L117" s="30"/>
    </row>
    <row r="118" spans="2:12" s="1" customFormat="1" ht="6.95" customHeight="1">
      <c r="B118" s="30"/>
      <c r="L118" s="30"/>
    </row>
    <row r="119" spans="2:12" s="1" customFormat="1" ht="12" customHeight="1">
      <c r="B119" s="30"/>
      <c r="C119" s="25" t="s">
        <v>16</v>
      </c>
      <c r="L119" s="30"/>
    </row>
    <row r="120" spans="2:12" s="1" customFormat="1" ht="16.5" customHeight="1">
      <c r="B120" s="30"/>
      <c r="E120" s="239" t="str">
        <f>E7</f>
        <v>Stavební úpravy knihovny a IC Města Hranice</v>
      </c>
      <c r="F120" s="240"/>
      <c r="G120" s="240"/>
      <c r="H120" s="240"/>
      <c r="L120" s="30"/>
    </row>
    <row r="121" spans="2:12" ht="12" customHeight="1">
      <c r="B121" s="18"/>
      <c r="C121" s="25" t="s">
        <v>133</v>
      </c>
      <c r="L121" s="18"/>
    </row>
    <row r="122" spans="2:12" ht="16.5" customHeight="1">
      <c r="B122" s="18"/>
      <c r="E122" s="239" t="s">
        <v>134</v>
      </c>
      <c r="F122" s="204"/>
      <c r="G122" s="204"/>
      <c r="H122" s="204"/>
      <c r="L122" s="18"/>
    </row>
    <row r="123" spans="2:12" ht="12" customHeight="1">
      <c r="B123" s="18"/>
      <c r="C123" s="25" t="s">
        <v>135</v>
      </c>
      <c r="L123" s="18"/>
    </row>
    <row r="124" spans="2:12" s="1" customFormat="1" ht="16.5" customHeight="1">
      <c r="B124" s="30"/>
      <c r="E124" s="219" t="s">
        <v>196</v>
      </c>
      <c r="F124" s="238"/>
      <c r="G124" s="238"/>
      <c r="H124" s="238"/>
      <c r="L124" s="30"/>
    </row>
    <row r="125" spans="2:12" s="1" customFormat="1" ht="12" customHeight="1">
      <c r="B125" s="30"/>
      <c r="C125" s="25" t="s">
        <v>197</v>
      </c>
      <c r="L125" s="30"/>
    </row>
    <row r="126" spans="2:12" s="1" customFormat="1" ht="16.5" customHeight="1">
      <c r="B126" s="30"/>
      <c r="E126" s="234" t="str">
        <f>E13</f>
        <v>10-6 - Zateplení</v>
      </c>
      <c r="F126" s="238"/>
      <c r="G126" s="238"/>
      <c r="H126" s="238"/>
      <c r="L126" s="30"/>
    </row>
    <row r="127" spans="2:12" s="1" customFormat="1" ht="6.95" customHeight="1">
      <c r="B127" s="30"/>
      <c r="L127" s="30"/>
    </row>
    <row r="128" spans="2:12" s="1" customFormat="1" ht="12" customHeight="1">
      <c r="B128" s="30"/>
      <c r="C128" s="25" t="s">
        <v>20</v>
      </c>
      <c r="F128" s="23" t="str">
        <f>F16</f>
        <v>Hranice</v>
      </c>
      <c r="I128" s="25" t="s">
        <v>22</v>
      </c>
      <c r="J128" s="50" t="str">
        <f>IF(J16="","",J16)</f>
        <v>2. 3. 2024</v>
      </c>
      <c r="L128" s="30"/>
    </row>
    <row r="129" spans="2:65" s="1" customFormat="1" ht="6.95" customHeight="1">
      <c r="B129" s="30"/>
      <c r="L129" s="30"/>
    </row>
    <row r="130" spans="2:65" s="1" customFormat="1" ht="15.2" customHeight="1">
      <c r="B130" s="30"/>
      <c r="C130" s="25" t="s">
        <v>24</v>
      </c>
      <c r="F130" s="23" t="str">
        <f>E19</f>
        <v>Město Hranice u Aše</v>
      </c>
      <c r="I130" s="25" t="s">
        <v>30</v>
      </c>
      <c r="J130" s="28" t="str">
        <f>E25</f>
        <v>ing.Volný Martin</v>
      </c>
      <c r="L130" s="30"/>
    </row>
    <row r="131" spans="2:65" s="1" customFormat="1" ht="15.2" customHeight="1">
      <c r="B131" s="30"/>
      <c r="C131" s="25" t="s">
        <v>28</v>
      </c>
      <c r="F131" s="23" t="str">
        <f>IF(E22="","",E22)</f>
        <v>Vyplň údaj</v>
      </c>
      <c r="I131" s="25" t="s">
        <v>33</v>
      </c>
      <c r="J131" s="28" t="str">
        <f>E28</f>
        <v>Milan Hájek</v>
      </c>
      <c r="L131" s="30"/>
    </row>
    <row r="132" spans="2:65" s="1" customFormat="1" ht="10.35" customHeight="1">
      <c r="B132" s="30"/>
      <c r="L132" s="30"/>
    </row>
    <row r="133" spans="2:65" s="9" customFormat="1" ht="29.25" customHeight="1">
      <c r="B133" s="110"/>
      <c r="C133" s="111" t="s">
        <v>144</v>
      </c>
      <c r="D133" s="112" t="s">
        <v>61</v>
      </c>
      <c r="E133" s="112" t="s">
        <v>57</v>
      </c>
      <c r="F133" s="112" t="s">
        <v>58</v>
      </c>
      <c r="G133" s="112" t="s">
        <v>145</v>
      </c>
      <c r="H133" s="112" t="s">
        <v>146</v>
      </c>
      <c r="I133" s="112" t="s">
        <v>147</v>
      </c>
      <c r="J133" s="112" t="s">
        <v>139</v>
      </c>
      <c r="K133" s="113" t="s">
        <v>148</v>
      </c>
      <c r="L133" s="110"/>
      <c r="M133" s="57" t="s">
        <v>1</v>
      </c>
      <c r="N133" s="58" t="s">
        <v>40</v>
      </c>
      <c r="O133" s="58" t="s">
        <v>149</v>
      </c>
      <c r="P133" s="58" t="s">
        <v>150</v>
      </c>
      <c r="Q133" s="58" t="s">
        <v>151</v>
      </c>
      <c r="R133" s="58" t="s">
        <v>152</v>
      </c>
      <c r="S133" s="58" t="s">
        <v>153</v>
      </c>
      <c r="T133" s="59" t="s">
        <v>154</v>
      </c>
    </row>
    <row r="134" spans="2:65" s="1" customFormat="1" ht="22.9" customHeight="1">
      <c r="B134" s="30"/>
      <c r="C134" s="62" t="s">
        <v>155</v>
      </c>
      <c r="J134" s="114">
        <f>BK134</f>
        <v>0</v>
      </c>
      <c r="L134" s="30"/>
      <c r="M134" s="60"/>
      <c r="N134" s="51"/>
      <c r="O134" s="51"/>
      <c r="P134" s="115">
        <f>P135+P296</f>
        <v>0</v>
      </c>
      <c r="Q134" s="51"/>
      <c r="R134" s="115">
        <f>R135+R296</f>
        <v>307.83077193999998</v>
      </c>
      <c r="S134" s="51"/>
      <c r="T134" s="116">
        <f>T135+T296</f>
        <v>43.221947719999989</v>
      </c>
      <c r="AT134" s="15" t="s">
        <v>75</v>
      </c>
      <c r="AU134" s="15" t="s">
        <v>141</v>
      </c>
      <c r="BK134" s="117">
        <f>BK135+BK296</f>
        <v>0</v>
      </c>
    </row>
    <row r="135" spans="2:65" s="10" customFormat="1" ht="25.9" customHeight="1">
      <c r="B135" s="118"/>
      <c r="D135" s="119" t="s">
        <v>75</v>
      </c>
      <c r="E135" s="120" t="s">
        <v>219</v>
      </c>
      <c r="F135" s="120" t="s">
        <v>220</v>
      </c>
      <c r="I135" s="121"/>
      <c r="J135" s="122">
        <f>BK135</f>
        <v>0</v>
      </c>
      <c r="L135" s="118"/>
      <c r="M135" s="123"/>
      <c r="P135" s="124">
        <f>P136+P153+P247+P289+P294</f>
        <v>0</v>
      </c>
      <c r="R135" s="124">
        <f>R136+R153+R247+R289+R294</f>
        <v>304.92702193999997</v>
      </c>
      <c r="T135" s="125">
        <f>T136+T153+T247+T289+T294</f>
        <v>43.221947719999989</v>
      </c>
      <c r="AR135" s="119" t="s">
        <v>80</v>
      </c>
      <c r="AT135" s="126" t="s">
        <v>75</v>
      </c>
      <c r="AU135" s="126" t="s">
        <v>76</v>
      </c>
      <c r="AY135" s="119" t="s">
        <v>158</v>
      </c>
      <c r="BK135" s="127">
        <f>BK136+BK153+BK247+BK289+BK294</f>
        <v>0</v>
      </c>
    </row>
    <row r="136" spans="2:65" s="10" customFormat="1" ht="22.9" customHeight="1">
      <c r="B136" s="118"/>
      <c r="D136" s="119" t="s">
        <v>75</v>
      </c>
      <c r="E136" s="164" t="s">
        <v>80</v>
      </c>
      <c r="F136" s="164" t="s">
        <v>221</v>
      </c>
      <c r="I136" s="121"/>
      <c r="J136" s="165">
        <f>BK136</f>
        <v>0</v>
      </c>
      <c r="L136" s="118"/>
      <c r="M136" s="123"/>
      <c r="P136" s="124">
        <f>SUM(P137:P152)</f>
        <v>0</v>
      </c>
      <c r="R136" s="124">
        <f>SUM(R137:R152)</f>
        <v>258.9766578</v>
      </c>
      <c r="T136" s="125">
        <f>SUM(T137:T152)</f>
        <v>0</v>
      </c>
      <c r="AR136" s="119" t="s">
        <v>80</v>
      </c>
      <c r="AT136" s="126" t="s">
        <v>75</v>
      </c>
      <c r="AU136" s="126" t="s">
        <v>80</v>
      </c>
      <c r="AY136" s="119" t="s">
        <v>158</v>
      </c>
      <c r="BK136" s="127">
        <f>SUM(BK137:BK152)</f>
        <v>0</v>
      </c>
    </row>
    <row r="137" spans="2:65" s="1" customFormat="1" ht="33" customHeight="1">
      <c r="B137" s="128"/>
      <c r="C137" s="129" t="s">
        <v>80</v>
      </c>
      <c r="D137" s="129" t="s">
        <v>159</v>
      </c>
      <c r="E137" s="130" t="s">
        <v>1443</v>
      </c>
      <c r="F137" s="131" t="s">
        <v>1444</v>
      </c>
      <c r="G137" s="132" t="s">
        <v>224</v>
      </c>
      <c r="H137" s="133">
        <v>156.85400000000001</v>
      </c>
      <c r="I137" s="134"/>
      <c r="J137" s="135">
        <f>ROUND(I137*H137,2)</f>
        <v>0</v>
      </c>
      <c r="K137" s="131" t="s">
        <v>225</v>
      </c>
      <c r="L137" s="30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163</v>
      </c>
      <c r="AT137" s="140" t="s">
        <v>159</v>
      </c>
      <c r="AU137" s="140" t="s">
        <v>84</v>
      </c>
      <c r="AY137" s="15" t="s">
        <v>158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80</v>
      </c>
      <c r="BK137" s="141">
        <f>ROUND(I137*H137,2)</f>
        <v>0</v>
      </c>
      <c r="BL137" s="15" t="s">
        <v>163</v>
      </c>
      <c r="BM137" s="140" t="s">
        <v>1445</v>
      </c>
    </row>
    <row r="138" spans="2:65" s="11" customFormat="1" ht="22.5">
      <c r="B138" s="142"/>
      <c r="D138" s="143" t="s">
        <v>165</v>
      </c>
      <c r="E138" s="144" t="s">
        <v>1</v>
      </c>
      <c r="F138" s="145" t="s">
        <v>1446</v>
      </c>
      <c r="H138" s="146">
        <v>134.006</v>
      </c>
      <c r="I138" s="147"/>
      <c r="L138" s="142"/>
      <c r="M138" s="148"/>
      <c r="T138" s="149"/>
      <c r="AT138" s="144" t="s">
        <v>165</v>
      </c>
      <c r="AU138" s="144" t="s">
        <v>84</v>
      </c>
      <c r="AV138" s="11" t="s">
        <v>84</v>
      </c>
      <c r="AW138" s="11" t="s">
        <v>32</v>
      </c>
      <c r="AX138" s="11" t="s">
        <v>76</v>
      </c>
      <c r="AY138" s="144" t="s">
        <v>158</v>
      </c>
    </row>
    <row r="139" spans="2:65" s="11" customFormat="1">
      <c r="B139" s="142"/>
      <c r="D139" s="143" t="s">
        <v>165</v>
      </c>
      <c r="E139" s="144" t="s">
        <v>1</v>
      </c>
      <c r="F139" s="145" t="s">
        <v>1447</v>
      </c>
      <c r="H139" s="146">
        <v>22.847999999999999</v>
      </c>
      <c r="I139" s="147"/>
      <c r="L139" s="142"/>
      <c r="M139" s="148"/>
      <c r="T139" s="149"/>
      <c r="AT139" s="144" t="s">
        <v>165</v>
      </c>
      <c r="AU139" s="144" t="s">
        <v>84</v>
      </c>
      <c r="AV139" s="11" t="s">
        <v>84</v>
      </c>
      <c r="AW139" s="11" t="s">
        <v>32</v>
      </c>
      <c r="AX139" s="11" t="s">
        <v>76</v>
      </c>
      <c r="AY139" s="144" t="s">
        <v>158</v>
      </c>
    </row>
    <row r="140" spans="2:65" s="1" customFormat="1" ht="24.2" customHeight="1">
      <c r="B140" s="128"/>
      <c r="C140" s="129" t="s">
        <v>84</v>
      </c>
      <c r="D140" s="129" t="s">
        <v>159</v>
      </c>
      <c r="E140" s="130" t="s">
        <v>1448</v>
      </c>
      <c r="F140" s="131" t="s">
        <v>1449</v>
      </c>
      <c r="G140" s="132" t="s">
        <v>256</v>
      </c>
      <c r="H140" s="133">
        <v>196.06800000000001</v>
      </c>
      <c r="I140" s="134"/>
      <c r="J140" s="135">
        <f>ROUND(I140*H140,2)</f>
        <v>0</v>
      </c>
      <c r="K140" s="131" t="s">
        <v>225</v>
      </c>
      <c r="L140" s="30"/>
      <c r="M140" s="136" t="s">
        <v>1</v>
      </c>
      <c r="N140" s="137" t="s">
        <v>41</v>
      </c>
      <c r="P140" s="138">
        <f>O140*H140</f>
        <v>0</v>
      </c>
      <c r="Q140" s="138">
        <v>8.4999999999999995E-4</v>
      </c>
      <c r="R140" s="138">
        <f>Q140*H140</f>
        <v>0.16665779999999999</v>
      </c>
      <c r="S140" s="138">
        <v>0</v>
      </c>
      <c r="T140" s="139">
        <f>S140*H140</f>
        <v>0</v>
      </c>
      <c r="AR140" s="140" t="s">
        <v>163</v>
      </c>
      <c r="AT140" s="140" t="s">
        <v>159</v>
      </c>
      <c r="AU140" s="140" t="s">
        <v>84</v>
      </c>
      <c r="AY140" s="15" t="s">
        <v>158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80</v>
      </c>
      <c r="BK140" s="141">
        <f>ROUND(I140*H140,2)</f>
        <v>0</v>
      </c>
      <c r="BL140" s="15" t="s">
        <v>163</v>
      </c>
      <c r="BM140" s="140" t="s">
        <v>1450</v>
      </c>
    </row>
    <row r="141" spans="2:65" s="11" customFormat="1" ht="22.5">
      <c r="B141" s="142"/>
      <c r="D141" s="143" t="s">
        <v>165</v>
      </c>
      <c r="E141" s="144" t="s">
        <v>1</v>
      </c>
      <c r="F141" s="145" t="s">
        <v>1451</v>
      </c>
      <c r="H141" s="146">
        <v>167.50800000000001</v>
      </c>
      <c r="I141" s="147"/>
      <c r="L141" s="142"/>
      <c r="M141" s="148"/>
      <c r="T141" s="149"/>
      <c r="AT141" s="144" t="s">
        <v>165</v>
      </c>
      <c r="AU141" s="144" t="s">
        <v>84</v>
      </c>
      <c r="AV141" s="11" t="s">
        <v>84</v>
      </c>
      <c r="AW141" s="11" t="s">
        <v>32</v>
      </c>
      <c r="AX141" s="11" t="s">
        <v>76</v>
      </c>
      <c r="AY141" s="144" t="s">
        <v>158</v>
      </c>
    </row>
    <row r="142" spans="2:65" s="11" customFormat="1">
      <c r="B142" s="142"/>
      <c r="D142" s="143" t="s">
        <v>165</v>
      </c>
      <c r="E142" s="144" t="s">
        <v>1</v>
      </c>
      <c r="F142" s="145" t="s">
        <v>1452</v>
      </c>
      <c r="H142" s="146">
        <v>28.56</v>
      </c>
      <c r="I142" s="147"/>
      <c r="L142" s="142"/>
      <c r="M142" s="148"/>
      <c r="T142" s="149"/>
      <c r="AT142" s="144" t="s">
        <v>165</v>
      </c>
      <c r="AU142" s="144" t="s">
        <v>84</v>
      </c>
      <c r="AV142" s="11" t="s">
        <v>84</v>
      </c>
      <c r="AW142" s="11" t="s">
        <v>32</v>
      </c>
      <c r="AX142" s="11" t="s">
        <v>76</v>
      </c>
      <c r="AY142" s="144" t="s">
        <v>158</v>
      </c>
    </row>
    <row r="143" spans="2:65" s="1" customFormat="1" ht="24.2" customHeight="1">
      <c r="B143" s="128"/>
      <c r="C143" s="129" t="s">
        <v>95</v>
      </c>
      <c r="D143" s="129" t="s">
        <v>159</v>
      </c>
      <c r="E143" s="130" t="s">
        <v>1453</v>
      </c>
      <c r="F143" s="131" t="s">
        <v>1454</v>
      </c>
      <c r="G143" s="132" t="s">
        <v>256</v>
      </c>
      <c r="H143" s="133">
        <v>196.06800000000001</v>
      </c>
      <c r="I143" s="134"/>
      <c r="J143" s="135">
        <f>ROUND(I143*H143,2)</f>
        <v>0</v>
      </c>
      <c r="K143" s="131" t="s">
        <v>225</v>
      </c>
      <c r="L143" s="30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163</v>
      </c>
      <c r="AT143" s="140" t="s">
        <v>159</v>
      </c>
      <c r="AU143" s="140" t="s">
        <v>84</v>
      </c>
      <c r="AY143" s="15" t="s">
        <v>158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80</v>
      </c>
      <c r="BK143" s="141">
        <f>ROUND(I143*H143,2)</f>
        <v>0</v>
      </c>
      <c r="BL143" s="15" t="s">
        <v>163</v>
      </c>
      <c r="BM143" s="140" t="s">
        <v>1455</v>
      </c>
    </row>
    <row r="144" spans="2:65" s="1" customFormat="1" ht="37.9" customHeight="1">
      <c r="B144" s="128"/>
      <c r="C144" s="129" t="s">
        <v>163</v>
      </c>
      <c r="D144" s="129" t="s">
        <v>159</v>
      </c>
      <c r="E144" s="130" t="s">
        <v>242</v>
      </c>
      <c r="F144" s="131" t="s">
        <v>243</v>
      </c>
      <c r="G144" s="132" t="s">
        <v>224</v>
      </c>
      <c r="H144" s="133">
        <v>156.85400000000001</v>
      </c>
      <c r="I144" s="134"/>
      <c r="J144" s="135">
        <f>ROUND(I144*H144,2)</f>
        <v>0</v>
      </c>
      <c r="K144" s="131" t="s">
        <v>225</v>
      </c>
      <c r="L144" s="30"/>
      <c r="M144" s="136" t="s">
        <v>1</v>
      </c>
      <c r="N144" s="137" t="s">
        <v>41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163</v>
      </c>
      <c r="AT144" s="140" t="s">
        <v>159</v>
      </c>
      <c r="AU144" s="140" t="s">
        <v>84</v>
      </c>
      <c r="AY144" s="15" t="s">
        <v>158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80</v>
      </c>
      <c r="BK144" s="141">
        <f>ROUND(I144*H144,2)</f>
        <v>0</v>
      </c>
      <c r="BL144" s="15" t="s">
        <v>163</v>
      </c>
      <c r="BM144" s="140" t="s">
        <v>1456</v>
      </c>
    </row>
    <row r="145" spans="2:65" s="1" customFormat="1" ht="33" customHeight="1">
      <c r="B145" s="128"/>
      <c r="C145" s="129" t="s">
        <v>157</v>
      </c>
      <c r="D145" s="129" t="s">
        <v>159</v>
      </c>
      <c r="E145" s="130" t="s">
        <v>246</v>
      </c>
      <c r="F145" s="131" t="s">
        <v>247</v>
      </c>
      <c r="G145" s="132" t="s">
        <v>248</v>
      </c>
      <c r="H145" s="133">
        <v>313.70800000000003</v>
      </c>
      <c r="I145" s="134"/>
      <c r="J145" s="135">
        <f>ROUND(I145*H145,2)</f>
        <v>0</v>
      </c>
      <c r="K145" s="131" t="s">
        <v>225</v>
      </c>
      <c r="L145" s="30"/>
      <c r="M145" s="136" t="s">
        <v>1</v>
      </c>
      <c r="N145" s="137" t="s">
        <v>41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163</v>
      </c>
      <c r="AT145" s="140" t="s">
        <v>159</v>
      </c>
      <c r="AU145" s="140" t="s">
        <v>84</v>
      </c>
      <c r="AY145" s="15" t="s">
        <v>158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80</v>
      </c>
      <c r="BK145" s="141">
        <f>ROUND(I145*H145,2)</f>
        <v>0</v>
      </c>
      <c r="BL145" s="15" t="s">
        <v>163</v>
      </c>
      <c r="BM145" s="140" t="s">
        <v>1457</v>
      </c>
    </row>
    <row r="146" spans="2:65" s="11" customFormat="1">
      <c r="B146" s="142"/>
      <c r="D146" s="143" t="s">
        <v>165</v>
      </c>
      <c r="F146" s="145" t="s">
        <v>1458</v>
      </c>
      <c r="H146" s="146">
        <v>313.70800000000003</v>
      </c>
      <c r="I146" s="147"/>
      <c r="L146" s="142"/>
      <c r="M146" s="148"/>
      <c r="T146" s="149"/>
      <c r="AT146" s="144" t="s">
        <v>165</v>
      </c>
      <c r="AU146" s="144" t="s">
        <v>84</v>
      </c>
      <c r="AV146" s="11" t="s">
        <v>84</v>
      </c>
      <c r="AW146" s="11" t="s">
        <v>3</v>
      </c>
      <c r="AX146" s="11" t="s">
        <v>80</v>
      </c>
      <c r="AY146" s="144" t="s">
        <v>158</v>
      </c>
    </row>
    <row r="147" spans="2:65" s="1" customFormat="1" ht="16.5" customHeight="1">
      <c r="B147" s="128"/>
      <c r="C147" s="129" t="s">
        <v>180</v>
      </c>
      <c r="D147" s="129" t="s">
        <v>159</v>
      </c>
      <c r="E147" s="130" t="s">
        <v>251</v>
      </c>
      <c r="F147" s="131" t="s">
        <v>252</v>
      </c>
      <c r="G147" s="132" t="s">
        <v>224</v>
      </c>
      <c r="H147" s="133">
        <v>156.85400000000001</v>
      </c>
      <c r="I147" s="134"/>
      <c r="J147" s="135">
        <f>ROUND(I147*H147,2)</f>
        <v>0</v>
      </c>
      <c r="K147" s="131" t="s">
        <v>225</v>
      </c>
      <c r="L147" s="30"/>
      <c r="M147" s="136" t="s">
        <v>1</v>
      </c>
      <c r="N147" s="137" t="s">
        <v>41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163</v>
      </c>
      <c r="AT147" s="140" t="s">
        <v>159</v>
      </c>
      <c r="AU147" s="140" t="s">
        <v>84</v>
      </c>
      <c r="AY147" s="15" t="s">
        <v>158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80</v>
      </c>
      <c r="BK147" s="141">
        <f>ROUND(I147*H147,2)</f>
        <v>0</v>
      </c>
      <c r="BL147" s="15" t="s">
        <v>163</v>
      </c>
      <c r="BM147" s="140" t="s">
        <v>1459</v>
      </c>
    </row>
    <row r="148" spans="2:65" s="1" customFormat="1" ht="24.2" customHeight="1">
      <c r="B148" s="128"/>
      <c r="C148" s="129" t="s">
        <v>184</v>
      </c>
      <c r="D148" s="129" t="s">
        <v>159</v>
      </c>
      <c r="E148" s="130" t="s">
        <v>1460</v>
      </c>
      <c r="F148" s="131" t="s">
        <v>1461</v>
      </c>
      <c r="G148" s="132" t="s">
        <v>224</v>
      </c>
      <c r="H148" s="133">
        <v>129.405</v>
      </c>
      <c r="I148" s="134"/>
      <c r="J148" s="135">
        <f>ROUND(I148*H148,2)</f>
        <v>0</v>
      </c>
      <c r="K148" s="131" t="s">
        <v>225</v>
      </c>
      <c r="L148" s="30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163</v>
      </c>
      <c r="AT148" s="140" t="s">
        <v>159</v>
      </c>
      <c r="AU148" s="140" t="s">
        <v>84</v>
      </c>
      <c r="AY148" s="15" t="s">
        <v>158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5" t="s">
        <v>80</v>
      </c>
      <c r="BK148" s="141">
        <f>ROUND(I148*H148,2)</f>
        <v>0</v>
      </c>
      <c r="BL148" s="15" t="s">
        <v>163</v>
      </c>
      <c r="BM148" s="140" t="s">
        <v>1462</v>
      </c>
    </row>
    <row r="149" spans="2:65" s="11" customFormat="1" ht="22.5">
      <c r="B149" s="142"/>
      <c r="D149" s="143" t="s">
        <v>165</v>
      </c>
      <c r="E149" s="144" t="s">
        <v>1</v>
      </c>
      <c r="F149" s="145" t="s">
        <v>1463</v>
      </c>
      <c r="H149" s="146">
        <v>110.55500000000001</v>
      </c>
      <c r="I149" s="147"/>
      <c r="L149" s="142"/>
      <c r="M149" s="148"/>
      <c r="T149" s="149"/>
      <c r="AT149" s="144" t="s">
        <v>165</v>
      </c>
      <c r="AU149" s="144" t="s">
        <v>84</v>
      </c>
      <c r="AV149" s="11" t="s">
        <v>84</v>
      </c>
      <c r="AW149" s="11" t="s">
        <v>32</v>
      </c>
      <c r="AX149" s="11" t="s">
        <v>76</v>
      </c>
      <c r="AY149" s="144" t="s">
        <v>158</v>
      </c>
    </row>
    <row r="150" spans="2:65" s="11" customFormat="1">
      <c r="B150" s="142"/>
      <c r="D150" s="143" t="s">
        <v>165</v>
      </c>
      <c r="E150" s="144" t="s">
        <v>1</v>
      </c>
      <c r="F150" s="145" t="s">
        <v>1464</v>
      </c>
      <c r="H150" s="146">
        <v>18.850000000000001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76</v>
      </c>
      <c r="AY150" s="144" t="s">
        <v>158</v>
      </c>
    </row>
    <row r="151" spans="2:65" s="1" customFormat="1" ht="16.5" customHeight="1">
      <c r="B151" s="128"/>
      <c r="C151" s="166" t="s">
        <v>188</v>
      </c>
      <c r="D151" s="166" t="s">
        <v>544</v>
      </c>
      <c r="E151" s="167" t="s">
        <v>1465</v>
      </c>
      <c r="F151" s="168" t="s">
        <v>1466</v>
      </c>
      <c r="G151" s="169" t="s">
        <v>248</v>
      </c>
      <c r="H151" s="170">
        <v>258.81</v>
      </c>
      <c r="I151" s="171"/>
      <c r="J151" s="172">
        <f>ROUND(I151*H151,2)</f>
        <v>0</v>
      </c>
      <c r="K151" s="168" t="s">
        <v>225</v>
      </c>
      <c r="L151" s="173"/>
      <c r="M151" s="174" t="s">
        <v>1</v>
      </c>
      <c r="N151" s="175" t="s">
        <v>41</v>
      </c>
      <c r="P151" s="138">
        <f>O151*H151</f>
        <v>0</v>
      </c>
      <c r="Q151" s="138">
        <v>1</v>
      </c>
      <c r="R151" s="138">
        <f>Q151*H151</f>
        <v>258.81</v>
      </c>
      <c r="S151" s="138">
        <v>0</v>
      </c>
      <c r="T151" s="139">
        <f>S151*H151</f>
        <v>0</v>
      </c>
      <c r="AR151" s="140" t="s">
        <v>188</v>
      </c>
      <c r="AT151" s="140" t="s">
        <v>544</v>
      </c>
      <c r="AU151" s="140" t="s">
        <v>84</v>
      </c>
      <c r="AY151" s="15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80</v>
      </c>
      <c r="BK151" s="141">
        <f>ROUND(I151*H151,2)</f>
        <v>0</v>
      </c>
      <c r="BL151" s="15" t="s">
        <v>163</v>
      </c>
      <c r="BM151" s="140" t="s">
        <v>1467</v>
      </c>
    </row>
    <row r="152" spans="2:65" s="11" customFormat="1">
      <c r="B152" s="142"/>
      <c r="D152" s="143" t="s">
        <v>165</v>
      </c>
      <c r="F152" s="145" t="s">
        <v>1468</v>
      </c>
      <c r="H152" s="146">
        <v>258.81</v>
      </c>
      <c r="I152" s="147"/>
      <c r="L152" s="142"/>
      <c r="M152" s="148"/>
      <c r="T152" s="149"/>
      <c r="AT152" s="144" t="s">
        <v>165</v>
      </c>
      <c r="AU152" s="144" t="s">
        <v>84</v>
      </c>
      <c r="AV152" s="11" t="s">
        <v>84</v>
      </c>
      <c r="AW152" s="11" t="s">
        <v>3</v>
      </c>
      <c r="AX152" s="11" t="s">
        <v>80</v>
      </c>
      <c r="AY152" s="144" t="s">
        <v>158</v>
      </c>
    </row>
    <row r="153" spans="2:65" s="10" customFormat="1" ht="22.9" customHeight="1">
      <c r="B153" s="118"/>
      <c r="D153" s="119" t="s">
        <v>75</v>
      </c>
      <c r="E153" s="164" t="s">
        <v>180</v>
      </c>
      <c r="F153" s="164" t="s">
        <v>376</v>
      </c>
      <c r="I153" s="121"/>
      <c r="J153" s="165">
        <f>BK153</f>
        <v>0</v>
      </c>
      <c r="L153" s="118"/>
      <c r="M153" s="123"/>
      <c r="P153" s="124">
        <f>SUM(P154:P246)</f>
        <v>0</v>
      </c>
      <c r="R153" s="124">
        <f>SUM(R154:R246)</f>
        <v>45.322965740000001</v>
      </c>
      <c r="T153" s="125">
        <f>SUM(T154:T246)</f>
        <v>8.277200000000001E-4</v>
      </c>
      <c r="AR153" s="119" t="s">
        <v>80</v>
      </c>
      <c r="AT153" s="126" t="s">
        <v>75</v>
      </c>
      <c r="AU153" s="126" t="s">
        <v>80</v>
      </c>
      <c r="AY153" s="119" t="s">
        <v>158</v>
      </c>
      <c r="BK153" s="127">
        <f>SUM(BK154:BK246)</f>
        <v>0</v>
      </c>
    </row>
    <row r="154" spans="2:65" s="1" customFormat="1" ht="16.5" customHeight="1">
      <c r="B154" s="128"/>
      <c r="C154" s="129" t="s">
        <v>192</v>
      </c>
      <c r="D154" s="129" t="s">
        <v>159</v>
      </c>
      <c r="E154" s="130" t="s">
        <v>1469</v>
      </c>
      <c r="F154" s="131" t="s">
        <v>1470</v>
      </c>
      <c r="G154" s="132" t="s">
        <v>325</v>
      </c>
      <c r="H154" s="133">
        <v>1</v>
      </c>
      <c r="I154" s="134"/>
      <c r="J154" s="135">
        <f>ROUND(I154*H154,2)</f>
        <v>0</v>
      </c>
      <c r="K154" s="131" t="s">
        <v>1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163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163</v>
      </c>
      <c r="BM154" s="140" t="s">
        <v>1471</v>
      </c>
    </row>
    <row r="155" spans="2:65" s="1" customFormat="1" ht="21.75" customHeight="1">
      <c r="B155" s="128"/>
      <c r="C155" s="129" t="s">
        <v>90</v>
      </c>
      <c r="D155" s="129" t="s">
        <v>159</v>
      </c>
      <c r="E155" s="130" t="s">
        <v>1472</v>
      </c>
      <c r="F155" s="131" t="s">
        <v>1473</v>
      </c>
      <c r="G155" s="132" t="s">
        <v>256</v>
      </c>
      <c r="H155" s="133">
        <v>14.532</v>
      </c>
      <c r="I155" s="134"/>
      <c r="J155" s="135">
        <f>ROUND(I155*H155,2)</f>
        <v>0</v>
      </c>
      <c r="K155" s="131" t="s">
        <v>225</v>
      </c>
      <c r="L155" s="30"/>
      <c r="M155" s="136" t="s">
        <v>1</v>
      </c>
      <c r="N155" s="137" t="s">
        <v>41</v>
      </c>
      <c r="P155" s="138">
        <f>O155*H155</f>
        <v>0</v>
      </c>
      <c r="Q155" s="138">
        <v>4.3800000000000002E-3</v>
      </c>
      <c r="R155" s="138">
        <f>Q155*H155</f>
        <v>6.3650159999999997E-2</v>
      </c>
      <c r="S155" s="138">
        <v>0</v>
      </c>
      <c r="T155" s="139">
        <f>S155*H155</f>
        <v>0</v>
      </c>
      <c r="AR155" s="140" t="s">
        <v>163</v>
      </c>
      <c r="AT155" s="140" t="s">
        <v>159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163</v>
      </c>
      <c r="BM155" s="140" t="s">
        <v>1474</v>
      </c>
    </row>
    <row r="156" spans="2:65" s="11" customFormat="1" ht="22.5">
      <c r="B156" s="142"/>
      <c r="D156" s="143" t="s">
        <v>165</v>
      </c>
      <c r="E156" s="144" t="s">
        <v>1</v>
      </c>
      <c r="F156" s="145" t="s">
        <v>1475</v>
      </c>
      <c r="H156" s="146">
        <v>18.611999999999998</v>
      </c>
      <c r="I156" s="147"/>
      <c r="L156" s="142"/>
      <c r="M156" s="148"/>
      <c r="T156" s="149"/>
      <c r="AT156" s="144" t="s">
        <v>165</v>
      </c>
      <c r="AU156" s="144" t="s">
        <v>84</v>
      </c>
      <c r="AV156" s="11" t="s">
        <v>84</v>
      </c>
      <c r="AW156" s="11" t="s">
        <v>32</v>
      </c>
      <c r="AX156" s="11" t="s">
        <v>76</v>
      </c>
      <c r="AY156" s="144" t="s">
        <v>158</v>
      </c>
    </row>
    <row r="157" spans="2:65" s="11" customFormat="1">
      <c r="B157" s="142"/>
      <c r="D157" s="143" t="s">
        <v>165</v>
      </c>
      <c r="E157" s="144" t="s">
        <v>1</v>
      </c>
      <c r="F157" s="145" t="s">
        <v>1476</v>
      </c>
      <c r="H157" s="146">
        <v>-4.08</v>
      </c>
      <c r="I157" s="147"/>
      <c r="L157" s="142"/>
      <c r="M157" s="148"/>
      <c r="T157" s="149"/>
      <c r="AT157" s="144" t="s">
        <v>165</v>
      </c>
      <c r="AU157" s="144" t="s">
        <v>84</v>
      </c>
      <c r="AV157" s="11" t="s">
        <v>84</v>
      </c>
      <c r="AW157" s="11" t="s">
        <v>32</v>
      </c>
      <c r="AX157" s="11" t="s">
        <v>76</v>
      </c>
      <c r="AY157" s="144" t="s">
        <v>158</v>
      </c>
    </row>
    <row r="158" spans="2:65" s="1" customFormat="1" ht="16.5" customHeight="1">
      <c r="B158" s="128"/>
      <c r="C158" s="129" t="s">
        <v>267</v>
      </c>
      <c r="D158" s="129" t="s">
        <v>159</v>
      </c>
      <c r="E158" s="130" t="s">
        <v>1477</v>
      </c>
      <c r="F158" s="131" t="s">
        <v>1478</v>
      </c>
      <c r="G158" s="132" t="s">
        <v>325</v>
      </c>
      <c r="H158" s="133">
        <v>1</v>
      </c>
      <c r="I158" s="134"/>
      <c r="J158" s="135">
        <f>ROUND(I158*H158,2)</f>
        <v>0</v>
      </c>
      <c r="K158" s="131" t="s">
        <v>1</v>
      </c>
      <c r="L158" s="30"/>
      <c r="M158" s="136" t="s">
        <v>1</v>
      </c>
      <c r="N158" s="137" t="s">
        <v>41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163</v>
      </c>
      <c r="AT158" s="140" t="s">
        <v>159</v>
      </c>
      <c r="AU158" s="140" t="s">
        <v>84</v>
      </c>
      <c r="AY158" s="15" t="s">
        <v>158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80</v>
      </c>
      <c r="BK158" s="141">
        <f>ROUND(I158*H158,2)</f>
        <v>0</v>
      </c>
      <c r="BL158" s="15" t="s">
        <v>163</v>
      </c>
      <c r="BM158" s="140" t="s">
        <v>1479</v>
      </c>
    </row>
    <row r="159" spans="2:65" s="1" customFormat="1" ht="44.25" customHeight="1">
      <c r="B159" s="128"/>
      <c r="C159" s="129" t="s">
        <v>8</v>
      </c>
      <c r="D159" s="129" t="s">
        <v>159</v>
      </c>
      <c r="E159" s="130" t="s">
        <v>1480</v>
      </c>
      <c r="F159" s="131" t="s">
        <v>1481</v>
      </c>
      <c r="G159" s="132" t="s">
        <v>256</v>
      </c>
      <c r="H159" s="133">
        <v>9</v>
      </c>
      <c r="I159" s="134"/>
      <c r="J159" s="135">
        <f>ROUND(I159*H159,2)</f>
        <v>0</v>
      </c>
      <c r="K159" s="131" t="s">
        <v>225</v>
      </c>
      <c r="L159" s="30"/>
      <c r="M159" s="136" t="s">
        <v>1</v>
      </c>
      <c r="N159" s="137" t="s">
        <v>41</v>
      </c>
      <c r="P159" s="138">
        <f>O159*H159</f>
        <v>0</v>
      </c>
      <c r="Q159" s="138">
        <v>1.1350000000000001E-2</v>
      </c>
      <c r="R159" s="138">
        <f>Q159*H159</f>
        <v>0.10215</v>
      </c>
      <c r="S159" s="138">
        <v>0</v>
      </c>
      <c r="T159" s="139">
        <f>S159*H159</f>
        <v>0</v>
      </c>
      <c r="AR159" s="140" t="s">
        <v>163</v>
      </c>
      <c r="AT159" s="140" t="s">
        <v>159</v>
      </c>
      <c r="AU159" s="140" t="s">
        <v>84</v>
      </c>
      <c r="AY159" s="15" t="s">
        <v>158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80</v>
      </c>
      <c r="BK159" s="141">
        <f>ROUND(I159*H159,2)</f>
        <v>0</v>
      </c>
      <c r="BL159" s="15" t="s">
        <v>163</v>
      </c>
      <c r="BM159" s="140" t="s">
        <v>1482</v>
      </c>
    </row>
    <row r="160" spans="2:65" s="11" customFormat="1">
      <c r="B160" s="142"/>
      <c r="D160" s="143" t="s">
        <v>165</v>
      </c>
      <c r="E160" s="144" t="s">
        <v>1</v>
      </c>
      <c r="F160" s="145" t="s">
        <v>1483</v>
      </c>
      <c r="H160" s="146">
        <v>9</v>
      </c>
      <c r="I160" s="147"/>
      <c r="L160" s="142"/>
      <c r="M160" s="148"/>
      <c r="T160" s="149"/>
      <c r="AT160" s="144" t="s">
        <v>165</v>
      </c>
      <c r="AU160" s="144" t="s">
        <v>84</v>
      </c>
      <c r="AV160" s="11" t="s">
        <v>84</v>
      </c>
      <c r="AW160" s="11" t="s">
        <v>32</v>
      </c>
      <c r="AX160" s="11" t="s">
        <v>80</v>
      </c>
      <c r="AY160" s="144" t="s">
        <v>158</v>
      </c>
    </row>
    <row r="161" spans="2:65" s="1" customFormat="1" ht="24.2" customHeight="1">
      <c r="B161" s="128"/>
      <c r="C161" s="166" t="s">
        <v>278</v>
      </c>
      <c r="D161" s="166" t="s">
        <v>544</v>
      </c>
      <c r="E161" s="167" t="s">
        <v>1484</v>
      </c>
      <c r="F161" s="168" t="s">
        <v>1485</v>
      </c>
      <c r="G161" s="169" t="s">
        <v>256</v>
      </c>
      <c r="H161" s="170">
        <v>9.4499999999999993</v>
      </c>
      <c r="I161" s="171"/>
      <c r="J161" s="172">
        <f>ROUND(I161*H161,2)</f>
        <v>0</v>
      </c>
      <c r="K161" s="168" t="s">
        <v>225</v>
      </c>
      <c r="L161" s="173"/>
      <c r="M161" s="174" t="s">
        <v>1</v>
      </c>
      <c r="N161" s="175" t="s">
        <v>41</v>
      </c>
      <c r="P161" s="138">
        <f>O161*H161</f>
        <v>0</v>
      </c>
      <c r="Q161" s="138">
        <v>7.7499999999999999E-3</v>
      </c>
      <c r="R161" s="138">
        <f>Q161*H161</f>
        <v>7.3237499999999997E-2</v>
      </c>
      <c r="S161" s="138">
        <v>0</v>
      </c>
      <c r="T161" s="139">
        <f>S161*H161</f>
        <v>0</v>
      </c>
      <c r="AR161" s="140" t="s">
        <v>188</v>
      </c>
      <c r="AT161" s="140" t="s">
        <v>544</v>
      </c>
      <c r="AU161" s="140" t="s">
        <v>84</v>
      </c>
      <c r="AY161" s="15" t="s">
        <v>158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80</v>
      </c>
      <c r="BK161" s="141">
        <f>ROUND(I161*H161,2)</f>
        <v>0</v>
      </c>
      <c r="BL161" s="15" t="s">
        <v>163</v>
      </c>
      <c r="BM161" s="140" t="s">
        <v>1486</v>
      </c>
    </row>
    <row r="162" spans="2:65" s="11" customFormat="1">
      <c r="B162" s="142"/>
      <c r="D162" s="143" t="s">
        <v>165</v>
      </c>
      <c r="F162" s="145" t="s">
        <v>1487</v>
      </c>
      <c r="H162" s="146">
        <v>9.4499999999999993</v>
      </c>
      <c r="I162" s="147"/>
      <c r="L162" s="142"/>
      <c r="M162" s="148"/>
      <c r="T162" s="149"/>
      <c r="AT162" s="144" t="s">
        <v>165</v>
      </c>
      <c r="AU162" s="144" t="s">
        <v>84</v>
      </c>
      <c r="AV162" s="11" t="s">
        <v>84</v>
      </c>
      <c r="AW162" s="11" t="s">
        <v>3</v>
      </c>
      <c r="AX162" s="11" t="s">
        <v>80</v>
      </c>
      <c r="AY162" s="144" t="s">
        <v>158</v>
      </c>
    </row>
    <row r="163" spans="2:65" s="1" customFormat="1" ht="49.15" customHeight="1">
      <c r="B163" s="128"/>
      <c r="C163" s="129" t="s">
        <v>284</v>
      </c>
      <c r="D163" s="129" t="s">
        <v>159</v>
      </c>
      <c r="E163" s="130" t="s">
        <v>1488</v>
      </c>
      <c r="F163" s="131" t="s">
        <v>1489</v>
      </c>
      <c r="G163" s="132" t="s">
        <v>256</v>
      </c>
      <c r="H163" s="133">
        <v>597.404</v>
      </c>
      <c r="I163" s="134"/>
      <c r="J163" s="135">
        <f>ROUND(I163*H163,2)</f>
        <v>0</v>
      </c>
      <c r="K163" s="131" t="s">
        <v>225</v>
      </c>
      <c r="L163" s="30"/>
      <c r="M163" s="136" t="s">
        <v>1</v>
      </c>
      <c r="N163" s="137" t="s">
        <v>41</v>
      </c>
      <c r="P163" s="138">
        <f>O163*H163</f>
        <v>0</v>
      </c>
      <c r="Q163" s="138">
        <v>1.1679999999999999E-2</v>
      </c>
      <c r="R163" s="138">
        <f>Q163*H163</f>
        <v>6.9776787199999992</v>
      </c>
      <c r="S163" s="138">
        <v>0</v>
      </c>
      <c r="T163" s="139">
        <f>S163*H163</f>
        <v>0</v>
      </c>
      <c r="AR163" s="140" t="s">
        <v>163</v>
      </c>
      <c r="AT163" s="140" t="s">
        <v>159</v>
      </c>
      <c r="AU163" s="140" t="s">
        <v>84</v>
      </c>
      <c r="AY163" s="15" t="s">
        <v>158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80</v>
      </c>
      <c r="BK163" s="141">
        <f>ROUND(I163*H163,2)</f>
        <v>0</v>
      </c>
      <c r="BL163" s="15" t="s">
        <v>163</v>
      </c>
      <c r="BM163" s="140" t="s">
        <v>1490</v>
      </c>
    </row>
    <row r="164" spans="2:65" s="11" customFormat="1">
      <c r="B164" s="142"/>
      <c r="D164" s="143" t="s">
        <v>165</v>
      </c>
      <c r="E164" s="144" t="s">
        <v>1</v>
      </c>
      <c r="F164" s="145" t="s">
        <v>1491</v>
      </c>
      <c r="H164" s="146">
        <v>651.97</v>
      </c>
      <c r="I164" s="147"/>
      <c r="L164" s="142"/>
      <c r="M164" s="148"/>
      <c r="T164" s="149"/>
      <c r="AT164" s="144" t="s">
        <v>165</v>
      </c>
      <c r="AU164" s="144" t="s">
        <v>84</v>
      </c>
      <c r="AV164" s="11" t="s">
        <v>84</v>
      </c>
      <c r="AW164" s="11" t="s">
        <v>32</v>
      </c>
      <c r="AX164" s="11" t="s">
        <v>76</v>
      </c>
      <c r="AY164" s="144" t="s">
        <v>158</v>
      </c>
    </row>
    <row r="165" spans="2:65" s="11" customFormat="1">
      <c r="B165" s="142"/>
      <c r="D165" s="143" t="s">
        <v>165</v>
      </c>
      <c r="E165" s="144" t="s">
        <v>1</v>
      </c>
      <c r="F165" s="145" t="s">
        <v>1492</v>
      </c>
      <c r="H165" s="146">
        <v>41.381999999999998</v>
      </c>
      <c r="I165" s="147"/>
      <c r="L165" s="142"/>
      <c r="M165" s="148"/>
      <c r="T165" s="149"/>
      <c r="AT165" s="144" t="s">
        <v>165</v>
      </c>
      <c r="AU165" s="144" t="s">
        <v>84</v>
      </c>
      <c r="AV165" s="11" t="s">
        <v>84</v>
      </c>
      <c r="AW165" s="11" t="s">
        <v>32</v>
      </c>
      <c r="AX165" s="11" t="s">
        <v>76</v>
      </c>
      <c r="AY165" s="144" t="s">
        <v>158</v>
      </c>
    </row>
    <row r="166" spans="2:65" s="11" customFormat="1">
      <c r="B166" s="142"/>
      <c r="D166" s="143" t="s">
        <v>165</v>
      </c>
      <c r="E166" s="144" t="s">
        <v>1</v>
      </c>
      <c r="F166" s="145" t="s">
        <v>1493</v>
      </c>
      <c r="H166" s="146">
        <v>-13.176</v>
      </c>
      <c r="I166" s="147"/>
      <c r="L166" s="142"/>
      <c r="M166" s="148"/>
      <c r="T166" s="149"/>
      <c r="AT166" s="144" t="s">
        <v>165</v>
      </c>
      <c r="AU166" s="144" t="s">
        <v>84</v>
      </c>
      <c r="AV166" s="11" t="s">
        <v>84</v>
      </c>
      <c r="AW166" s="11" t="s">
        <v>32</v>
      </c>
      <c r="AX166" s="11" t="s">
        <v>76</v>
      </c>
      <c r="AY166" s="144" t="s">
        <v>158</v>
      </c>
    </row>
    <row r="167" spans="2:65" s="11" customFormat="1">
      <c r="B167" s="142"/>
      <c r="D167" s="143" t="s">
        <v>165</v>
      </c>
      <c r="E167" s="144" t="s">
        <v>1</v>
      </c>
      <c r="F167" s="145" t="s">
        <v>1494</v>
      </c>
      <c r="H167" s="146">
        <v>-30.472000000000001</v>
      </c>
      <c r="I167" s="147"/>
      <c r="L167" s="142"/>
      <c r="M167" s="148"/>
      <c r="T167" s="149"/>
      <c r="AT167" s="144" t="s">
        <v>165</v>
      </c>
      <c r="AU167" s="144" t="s">
        <v>84</v>
      </c>
      <c r="AV167" s="11" t="s">
        <v>84</v>
      </c>
      <c r="AW167" s="11" t="s">
        <v>32</v>
      </c>
      <c r="AX167" s="11" t="s">
        <v>76</v>
      </c>
      <c r="AY167" s="144" t="s">
        <v>158</v>
      </c>
    </row>
    <row r="168" spans="2:65" s="11" customFormat="1">
      <c r="B168" s="142"/>
      <c r="D168" s="143" t="s">
        <v>165</v>
      </c>
      <c r="E168" s="144" t="s">
        <v>1</v>
      </c>
      <c r="F168" s="145" t="s">
        <v>1495</v>
      </c>
      <c r="H168" s="146">
        <v>-3.25</v>
      </c>
      <c r="I168" s="147"/>
      <c r="L168" s="142"/>
      <c r="M168" s="148"/>
      <c r="T168" s="149"/>
      <c r="AT168" s="144" t="s">
        <v>165</v>
      </c>
      <c r="AU168" s="144" t="s">
        <v>84</v>
      </c>
      <c r="AV168" s="11" t="s">
        <v>84</v>
      </c>
      <c r="AW168" s="11" t="s">
        <v>32</v>
      </c>
      <c r="AX168" s="11" t="s">
        <v>76</v>
      </c>
      <c r="AY168" s="144" t="s">
        <v>158</v>
      </c>
    </row>
    <row r="169" spans="2:65" s="11" customFormat="1">
      <c r="B169" s="142"/>
      <c r="D169" s="143" t="s">
        <v>165</v>
      </c>
      <c r="E169" s="144" t="s">
        <v>1</v>
      </c>
      <c r="F169" s="145" t="s">
        <v>1496</v>
      </c>
      <c r="H169" s="146">
        <v>-1.98</v>
      </c>
      <c r="I169" s="147"/>
      <c r="L169" s="142"/>
      <c r="M169" s="148"/>
      <c r="T169" s="149"/>
      <c r="AT169" s="144" t="s">
        <v>165</v>
      </c>
      <c r="AU169" s="144" t="s">
        <v>84</v>
      </c>
      <c r="AV169" s="11" t="s">
        <v>84</v>
      </c>
      <c r="AW169" s="11" t="s">
        <v>32</v>
      </c>
      <c r="AX169" s="11" t="s">
        <v>76</v>
      </c>
      <c r="AY169" s="144" t="s">
        <v>158</v>
      </c>
    </row>
    <row r="170" spans="2:65" s="11" customFormat="1">
      <c r="B170" s="142"/>
      <c r="D170" s="143" t="s">
        <v>165</v>
      </c>
      <c r="E170" s="144" t="s">
        <v>1</v>
      </c>
      <c r="F170" s="145" t="s">
        <v>1203</v>
      </c>
      <c r="H170" s="146">
        <v>-10.08</v>
      </c>
      <c r="I170" s="147"/>
      <c r="L170" s="142"/>
      <c r="M170" s="148"/>
      <c r="T170" s="149"/>
      <c r="AT170" s="144" t="s">
        <v>165</v>
      </c>
      <c r="AU170" s="144" t="s">
        <v>84</v>
      </c>
      <c r="AV170" s="11" t="s">
        <v>84</v>
      </c>
      <c r="AW170" s="11" t="s">
        <v>32</v>
      </c>
      <c r="AX170" s="11" t="s">
        <v>76</v>
      </c>
      <c r="AY170" s="144" t="s">
        <v>158</v>
      </c>
    </row>
    <row r="171" spans="2:65" s="11" customFormat="1">
      <c r="B171" s="142"/>
      <c r="D171" s="143" t="s">
        <v>165</v>
      </c>
      <c r="E171" s="144" t="s">
        <v>1</v>
      </c>
      <c r="F171" s="145" t="s">
        <v>1204</v>
      </c>
      <c r="H171" s="146">
        <v>-4.32</v>
      </c>
      <c r="I171" s="147"/>
      <c r="L171" s="142"/>
      <c r="M171" s="148"/>
      <c r="T171" s="149"/>
      <c r="AT171" s="144" t="s">
        <v>165</v>
      </c>
      <c r="AU171" s="144" t="s">
        <v>84</v>
      </c>
      <c r="AV171" s="11" t="s">
        <v>84</v>
      </c>
      <c r="AW171" s="11" t="s">
        <v>32</v>
      </c>
      <c r="AX171" s="11" t="s">
        <v>76</v>
      </c>
      <c r="AY171" s="144" t="s">
        <v>158</v>
      </c>
    </row>
    <row r="172" spans="2:65" s="11" customFormat="1">
      <c r="B172" s="142"/>
      <c r="D172" s="143" t="s">
        <v>165</v>
      </c>
      <c r="E172" s="144" t="s">
        <v>1</v>
      </c>
      <c r="F172" s="145" t="s">
        <v>1205</v>
      </c>
      <c r="H172" s="146">
        <v>-8.82</v>
      </c>
      <c r="I172" s="147"/>
      <c r="L172" s="142"/>
      <c r="M172" s="148"/>
      <c r="T172" s="149"/>
      <c r="AT172" s="144" t="s">
        <v>165</v>
      </c>
      <c r="AU172" s="144" t="s">
        <v>84</v>
      </c>
      <c r="AV172" s="11" t="s">
        <v>84</v>
      </c>
      <c r="AW172" s="11" t="s">
        <v>32</v>
      </c>
      <c r="AX172" s="11" t="s">
        <v>76</v>
      </c>
      <c r="AY172" s="144" t="s">
        <v>158</v>
      </c>
    </row>
    <row r="173" spans="2:65" s="11" customFormat="1">
      <c r="B173" s="142"/>
      <c r="D173" s="143" t="s">
        <v>165</v>
      </c>
      <c r="E173" s="144" t="s">
        <v>1</v>
      </c>
      <c r="F173" s="145" t="s">
        <v>1206</v>
      </c>
      <c r="H173" s="146">
        <v>-3.6</v>
      </c>
      <c r="I173" s="147"/>
      <c r="L173" s="142"/>
      <c r="M173" s="148"/>
      <c r="T173" s="149"/>
      <c r="AT173" s="144" t="s">
        <v>165</v>
      </c>
      <c r="AU173" s="144" t="s">
        <v>84</v>
      </c>
      <c r="AV173" s="11" t="s">
        <v>84</v>
      </c>
      <c r="AW173" s="11" t="s">
        <v>32</v>
      </c>
      <c r="AX173" s="11" t="s">
        <v>76</v>
      </c>
      <c r="AY173" s="144" t="s">
        <v>158</v>
      </c>
    </row>
    <row r="174" spans="2:65" s="11" customFormat="1">
      <c r="B174" s="142"/>
      <c r="D174" s="143" t="s">
        <v>165</v>
      </c>
      <c r="E174" s="144" t="s">
        <v>1</v>
      </c>
      <c r="F174" s="145" t="s">
        <v>1497</v>
      </c>
      <c r="H174" s="146">
        <v>-8.4</v>
      </c>
      <c r="I174" s="147"/>
      <c r="L174" s="142"/>
      <c r="M174" s="148"/>
      <c r="T174" s="149"/>
      <c r="AT174" s="144" t="s">
        <v>165</v>
      </c>
      <c r="AU174" s="144" t="s">
        <v>84</v>
      </c>
      <c r="AV174" s="11" t="s">
        <v>84</v>
      </c>
      <c r="AW174" s="11" t="s">
        <v>32</v>
      </c>
      <c r="AX174" s="11" t="s">
        <v>76</v>
      </c>
      <c r="AY174" s="144" t="s">
        <v>158</v>
      </c>
    </row>
    <row r="175" spans="2:65" s="11" customFormat="1">
      <c r="B175" s="142"/>
      <c r="D175" s="143" t="s">
        <v>165</v>
      </c>
      <c r="E175" s="144" t="s">
        <v>1</v>
      </c>
      <c r="F175" s="145" t="s">
        <v>1498</v>
      </c>
      <c r="H175" s="146">
        <v>-3.6</v>
      </c>
      <c r="I175" s="147"/>
      <c r="L175" s="142"/>
      <c r="M175" s="148"/>
      <c r="T175" s="149"/>
      <c r="AT175" s="144" t="s">
        <v>165</v>
      </c>
      <c r="AU175" s="144" t="s">
        <v>84</v>
      </c>
      <c r="AV175" s="11" t="s">
        <v>84</v>
      </c>
      <c r="AW175" s="11" t="s">
        <v>32</v>
      </c>
      <c r="AX175" s="11" t="s">
        <v>76</v>
      </c>
      <c r="AY175" s="144" t="s">
        <v>158</v>
      </c>
    </row>
    <row r="176" spans="2:65" s="11" customFormat="1">
      <c r="B176" s="142"/>
      <c r="D176" s="143" t="s">
        <v>165</v>
      </c>
      <c r="E176" s="144" t="s">
        <v>1</v>
      </c>
      <c r="F176" s="145" t="s">
        <v>1499</v>
      </c>
      <c r="H176" s="146">
        <v>-3</v>
      </c>
      <c r="I176" s="147"/>
      <c r="L176" s="142"/>
      <c r="M176" s="148"/>
      <c r="T176" s="149"/>
      <c r="AT176" s="144" t="s">
        <v>165</v>
      </c>
      <c r="AU176" s="144" t="s">
        <v>84</v>
      </c>
      <c r="AV176" s="11" t="s">
        <v>84</v>
      </c>
      <c r="AW176" s="11" t="s">
        <v>32</v>
      </c>
      <c r="AX176" s="11" t="s">
        <v>76</v>
      </c>
      <c r="AY176" s="144" t="s">
        <v>158</v>
      </c>
    </row>
    <row r="177" spans="2:65" s="11" customFormat="1">
      <c r="B177" s="142"/>
      <c r="D177" s="143" t="s">
        <v>165</v>
      </c>
      <c r="E177" s="144" t="s">
        <v>1</v>
      </c>
      <c r="F177" s="145" t="s">
        <v>1500</v>
      </c>
      <c r="H177" s="146">
        <v>-5.25</v>
      </c>
      <c r="I177" s="147"/>
      <c r="L177" s="142"/>
      <c r="M177" s="148"/>
      <c r="T177" s="149"/>
      <c r="AT177" s="144" t="s">
        <v>165</v>
      </c>
      <c r="AU177" s="144" t="s">
        <v>84</v>
      </c>
      <c r="AV177" s="11" t="s">
        <v>84</v>
      </c>
      <c r="AW177" s="11" t="s">
        <v>32</v>
      </c>
      <c r="AX177" s="11" t="s">
        <v>76</v>
      </c>
      <c r="AY177" s="144" t="s">
        <v>158</v>
      </c>
    </row>
    <row r="178" spans="2:65" s="1" customFormat="1" ht="24.2" customHeight="1">
      <c r="B178" s="128"/>
      <c r="C178" s="166" t="s">
        <v>290</v>
      </c>
      <c r="D178" s="166" t="s">
        <v>544</v>
      </c>
      <c r="E178" s="167" t="s">
        <v>1501</v>
      </c>
      <c r="F178" s="168" t="s">
        <v>1502</v>
      </c>
      <c r="G178" s="169" t="s">
        <v>256</v>
      </c>
      <c r="H178" s="170">
        <v>627.274</v>
      </c>
      <c r="I178" s="171"/>
      <c r="J178" s="172">
        <f>ROUND(I178*H178,2)</f>
        <v>0</v>
      </c>
      <c r="K178" s="168" t="s">
        <v>225</v>
      </c>
      <c r="L178" s="173"/>
      <c r="M178" s="174" t="s">
        <v>1</v>
      </c>
      <c r="N178" s="175" t="s">
        <v>41</v>
      </c>
      <c r="P178" s="138">
        <f>O178*H178</f>
        <v>0</v>
      </c>
      <c r="Q178" s="138">
        <v>3.1E-2</v>
      </c>
      <c r="R178" s="138">
        <f>Q178*H178</f>
        <v>19.445494</v>
      </c>
      <c r="S178" s="138">
        <v>0</v>
      </c>
      <c r="T178" s="139">
        <f>S178*H178</f>
        <v>0</v>
      </c>
      <c r="AR178" s="140" t="s">
        <v>188</v>
      </c>
      <c r="AT178" s="140" t="s">
        <v>544</v>
      </c>
      <c r="AU178" s="140" t="s">
        <v>84</v>
      </c>
      <c r="AY178" s="15" t="s">
        <v>158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80</v>
      </c>
      <c r="BK178" s="141">
        <f>ROUND(I178*H178,2)</f>
        <v>0</v>
      </c>
      <c r="BL178" s="15" t="s">
        <v>163</v>
      </c>
      <c r="BM178" s="140" t="s">
        <v>1503</v>
      </c>
    </row>
    <row r="179" spans="2:65" s="11" customFormat="1">
      <c r="B179" s="142"/>
      <c r="D179" s="143" t="s">
        <v>165</v>
      </c>
      <c r="F179" s="145" t="s">
        <v>1504</v>
      </c>
      <c r="H179" s="146">
        <v>627.274</v>
      </c>
      <c r="I179" s="147"/>
      <c r="L179" s="142"/>
      <c r="M179" s="148"/>
      <c r="T179" s="149"/>
      <c r="AT179" s="144" t="s">
        <v>165</v>
      </c>
      <c r="AU179" s="144" t="s">
        <v>84</v>
      </c>
      <c r="AV179" s="11" t="s">
        <v>84</v>
      </c>
      <c r="AW179" s="11" t="s">
        <v>3</v>
      </c>
      <c r="AX179" s="11" t="s">
        <v>80</v>
      </c>
      <c r="AY179" s="144" t="s">
        <v>158</v>
      </c>
    </row>
    <row r="180" spans="2:65" s="1" customFormat="1" ht="24.2" customHeight="1">
      <c r="B180" s="128"/>
      <c r="C180" s="129" t="s">
        <v>294</v>
      </c>
      <c r="D180" s="129" t="s">
        <v>159</v>
      </c>
      <c r="E180" s="130" t="s">
        <v>1505</v>
      </c>
      <c r="F180" s="131" t="s">
        <v>1506</v>
      </c>
      <c r="G180" s="132" t="s">
        <v>352</v>
      </c>
      <c r="H180" s="133">
        <v>46.08</v>
      </c>
      <c r="I180" s="134"/>
      <c r="J180" s="135">
        <f>ROUND(I180*H180,2)</f>
        <v>0</v>
      </c>
      <c r="K180" s="131" t="s">
        <v>225</v>
      </c>
      <c r="L180" s="30"/>
      <c r="M180" s="136" t="s">
        <v>1</v>
      </c>
      <c r="N180" s="137" t="s">
        <v>41</v>
      </c>
      <c r="P180" s="138">
        <f>O180*H180</f>
        <v>0</v>
      </c>
      <c r="Q180" s="138">
        <v>3.0000000000000001E-5</v>
      </c>
      <c r="R180" s="138">
        <f>Q180*H180</f>
        <v>1.3824E-3</v>
      </c>
      <c r="S180" s="138">
        <v>0</v>
      </c>
      <c r="T180" s="139">
        <f>S180*H180</f>
        <v>0</v>
      </c>
      <c r="AR180" s="140" t="s">
        <v>163</v>
      </c>
      <c r="AT180" s="140" t="s">
        <v>159</v>
      </c>
      <c r="AU180" s="140" t="s">
        <v>84</v>
      </c>
      <c r="AY180" s="15" t="s">
        <v>158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80</v>
      </c>
      <c r="BK180" s="141">
        <f>ROUND(I180*H180,2)</f>
        <v>0</v>
      </c>
      <c r="BL180" s="15" t="s">
        <v>163</v>
      </c>
      <c r="BM180" s="140" t="s">
        <v>1507</v>
      </c>
    </row>
    <row r="181" spans="2:65" s="11" customFormat="1">
      <c r="B181" s="142"/>
      <c r="D181" s="143" t="s">
        <v>165</v>
      </c>
      <c r="E181" s="144" t="s">
        <v>1</v>
      </c>
      <c r="F181" s="145" t="s">
        <v>1508</v>
      </c>
      <c r="H181" s="146">
        <v>46.08</v>
      </c>
      <c r="I181" s="147"/>
      <c r="L181" s="142"/>
      <c r="M181" s="148"/>
      <c r="T181" s="149"/>
      <c r="AT181" s="144" t="s">
        <v>165</v>
      </c>
      <c r="AU181" s="144" t="s">
        <v>84</v>
      </c>
      <c r="AV181" s="11" t="s">
        <v>84</v>
      </c>
      <c r="AW181" s="11" t="s">
        <v>32</v>
      </c>
      <c r="AX181" s="11" t="s">
        <v>76</v>
      </c>
      <c r="AY181" s="144" t="s">
        <v>158</v>
      </c>
    </row>
    <row r="182" spans="2:65" s="1" customFormat="1" ht="24.2" customHeight="1">
      <c r="B182" s="128"/>
      <c r="C182" s="166" t="s">
        <v>300</v>
      </c>
      <c r="D182" s="166" t="s">
        <v>544</v>
      </c>
      <c r="E182" s="167" t="s">
        <v>1509</v>
      </c>
      <c r="F182" s="168" t="s">
        <v>1510</v>
      </c>
      <c r="G182" s="169" t="s">
        <v>352</v>
      </c>
      <c r="H182" s="170">
        <v>48.384</v>
      </c>
      <c r="I182" s="171"/>
      <c r="J182" s="172">
        <f>ROUND(I182*H182,2)</f>
        <v>0</v>
      </c>
      <c r="K182" s="168" t="s">
        <v>225</v>
      </c>
      <c r="L182" s="173"/>
      <c r="M182" s="174" t="s">
        <v>1</v>
      </c>
      <c r="N182" s="175" t="s">
        <v>41</v>
      </c>
      <c r="P182" s="138">
        <f>O182*H182</f>
        <v>0</v>
      </c>
      <c r="Q182" s="138">
        <v>7.2000000000000005E-4</v>
      </c>
      <c r="R182" s="138">
        <f>Q182*H182</f>
        <v>3.4836480000000003E-2</v>
      </c>
      <c r="S182" s="138">
        <v>0</v>
      </c>
      <c r="T182" s="139">
        <f>S182*H182</f>
        <v>0</v>
      </c>
      <c r="AR182" s="140" t="s">
        <v>188</v>
      </c>
      <c r="AT182" s="140" t="s">
        <v>544</v>
      </c>
      <c r="AU182" s="140" t="s">
        <v>84</v>
      </c>
      <c r="AY182" s="15" t="s">
        <v>158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80</v>
      </c>
      <c r="BK182" s="141">
        <f>ROUND(I182*H182,2)</f>
        <v>0</v>
      </c>
      <c r="BL182" s="15" t="s">
        <v>163</v>
      </c>
      <c r="BM182" s="140" t="s">
        <v>1511</v>
      </c>
    </row>
    <row r="183" spans="2:65" s="11" customFormat="1">
      <c r="B183" s="142"/>
      <c r="D183" s="143" t="s">
        <v>165</v>
      </c>
      <c r="F183" s="145" t="s">
        <v>1512</v>
      </c>
      <c r="H183" s="146">
        <v>48.384</v>
      </c>
      <c r="I183" s="147"/>
      <c r="L183" s="142"/>
      <c r="M183" s="148"/>
      <c r="T183" s="149"/>
      <c r="AT183" s="144" t="s">
        <v>165</v>
      </c>
      <c r="AU183" s="144" t="s">
        <v>84</v>
      </c>
      <c r="AV183" s="11" t="s">
        <v>84</v>
      </c>
      <c r="AW183" s="11" t="s">
        <v>3</v>
      </c>
      <c r="AX183" s="11" t="s">
        <v>80</v>
      </c>
      <c r="AY183" s="144" t="s">
        <v>158</v>
      </c>
    </row>
    <row r="184" spans="2:65" s="1" customFormat="1" ht="16.5" customHeight="1">
      <c r="B184" s="128"/>
      <c r="C184" s="129" t="s">
        <v>305</v>
      </c>
      <c r="D184" s="129" t="s">
        <v>159</v>
      </c>
      <c r="E184" s="130" t="s">
        <v>1513</v>
      </c>
      <c r="F184" s="131" t="s">
        <v>1514</v>
      </c>
      <c r="G184" s="132" t="s">
        <v>352</v>
      </c>
      <c r="H184" s="133">
        <v>331.74</v>
      </c>
      <c r="I184" s="134"/>
      <c r="J184" s="135">
        <f>ROUND(I184*H184,2)</f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163</v>
      </c>
      <c r="AT184" s="140" t="s">
        <v>159</v>
      </c>
      <c r="AU184" s="140" t="s">
        <v>84</v>
      </c>
      <c r="AY184" s="15" t="s">
        <v>158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80</v>
      </c>
      <c r="BK184" s="141">
        <f>ROUND(I184*H184,2)</f>
        <v>0</v>
      </c>
      <c r="BL184" s="15" t="s">
        <v>163</v>
      </c>
      <c r="BM184" s="140" t="s">
        <v>1515</v>
      </c>
    </row>
    <row r="185" spans="2:65" s="11" customFormat="1">
      <c r="B185" s="142"/>
      <c r="D185" s="143" t="s">
        <v>165</v>
      </c>
      <c r="E185" s="144" t="s">
        <v>1</v>
      </c>
      <c r="F185" s="145" t="s">
        <v>1516</v>
      </c>
      <c r="H185" s="146">
        <v>16.920000000000002</v>
      </c>
      <c r="I185" s="147"/>
      <c r="L185" s="142"/>
      <c r="M185" s="148"/>
      <c r="T185" s="149"/>
      <c r="AT185" s="144" t="s">
        <v>165</v>
      </c>
      <c r="AU185" s="144" t="s">
        <v>84</v>
      </c>
      <c r="AV185" s="11" t="s">
        <v>84</v>
      </c>
      <c r="AW185" s="11" t="s">
        <v>32</v>
      </c>
      <c r="AX185" s="11" t="s">
        <v>76</v>
      </c>
      <c r="AY185" s="144" t="s">
        <v>158</v>
      </c>
    </row>
    <row r="186" spans="2:65" s="11" customFormat="1">
      <c r="B186" s="142"/>
      <c r="D186" s="143" t="s">
        <v>165</v>
      </c>
      <c r="E186" s="144" t="s">
        <v>1</v>
      </c>
      <c r="F186" s="145" t="s">
        <v>1517</v>
      </c>
      <c r="H186" s="146">
        <v>6.45</v>
      </c>
      <c r="I186" s="147"/>
      <c r="L186" s="142"/>
      <c r="M186" s="148"/>
      <c r="T186" s="149"/>
      <c r="AT186" s="144" t="s">
        <v>165</v>
      </c>
      <c r="AU186" s="144" t="s">
        <v>84</v>
      </c>
      <c r="AV186" s="11" t="s">
        <v>84</v>
      </c>
      <c r="AW186" s="11" t="s">
        <v>32</v>
      </c>
      <c r="AX186" s="11" t="s">
        <v>76</v>
      </c>
      <c r="AY186" s="144" t="s">
        <v>158</v>
      </c>
    </row>
    <row r="187" spans="2:65" s="11" customFormat="1">
      <c r="B187" s="142"/>
      <c r="D187" s="143" t="s">
        <v>165</v>
      </c>
      <c r="E187" s="144" t="s">
        <v>1</v>
      </c>
      <c r="F187" s="145" t="s">
        <v>1518</v>
      </c>
      <c r="H187" s="146">
        <v>4.7</v>
      </c>
      <c r="I187" s="147"/>
      <c r="L187" s="142"/>
      <c r="M187" s="148"/>
      <c r="T187" s="149"/>
      <c r="AT187" s="144" t="s">
        <v>165</v>
      </c>
      <c r="AU187" s="144" t="s">
        <v>84</v>
      </c>
      <c r="AV187" s="11" t="s">
        <v>84</v>
      </c>
      <c r="AW187" s="11" t="s">
        <v>32</v>
      </c>
      <c r="AX187" s="11" t="s">
        <v>76</v>
      </c>
      <c r="AY187" s="144" t="s">
        <v>158</v>
      </c>
    </row>
    <row r="188" spans="2:65" s="11" customFormat="1">
      <c r="B188" s="142"/>
      <c r="D188" s="143" t="s">
        <v>165</v>
      </c>
      <c r="E188" s="144" t="s">
        <v>1</v>
      </c>
      <c r="F188" s="145" t="s">
        <v>1519</v>
      </c>
      <c r="H188" s="146">
        <v>20</v>
      </c>
      <c r="I188" s="147"/>
      <c r="L188" s="142"/>
      <c r="M188" s="148"/>
      <c r="T188" s="149"/>
      <c r="AT188" s="144" t="s">
        <v>165</v>
      </c>
      <c r="AU188" s="144" t="s">
        <v>84</v>
      </c>
      <c r="AV188" s="11" t="s">
        <v>84</v>
      </c>
      <c r="AW188" s="11" t="s">
        <v>32</v>
      </c>
      <c r="AX188" s="11" t="s">
        <v>76</v>
      </c>
      <c r="AY188" s="144" t="s">
        <v>158</v>
      </c>
    </row>
    <row r="189" spans="2:65" s="11" customFormat="1">
      <c r="B189" s="142"/>
      <c r="D189" s="143" t="s">
        <v>165</v>
      </c>
      <c r="E189" s="144" t="s">
        <v>1</v>
      </c>
      <c r="F189" s="145" t="s">
        <v>1520</v>
      </c>
      <c r="H189" s="146">
        <v>6</v>
      </c>
      <c r="I189" s="147"/>
      <c r="L189" s="142"/>
      <c r="M189" s="148"/>
      <c r="T189" s="149"/>
      <c r="AT189" s="144" t="s">
        <v>165</v>
      </c>
      <c r="AU189" s="144" t="s">
        <v>84</v>
      </c>
      <c r="AV189" s="11" t="s">
        <v>84</v>
      </c>
      <c r="AW189" s="11" t="s">
        <v>32</v>
      </c>
      <c r="AX189" s="11" t="s">
        <v>76</v>
      </c>
      <c r="AY189" s="144" t="s">
        <v>158</v>
      </c>
    </row>
    <row r="190" spans="2:65" s="11" customFormat="1">
      <c r="B190" s="142"/>
      <c r="D190" s="143" t="s">
        <v>165</v>
      </c>
      <c r="E190" s="144" t="s">
        <v>1</v>
      </c>
      <c r="F190" s="145" t="s">
        <v>1521</v>
      </c>
      <c r="H190" s="146">
        <v>30.1</v>
      </c>
      <c r="I190" s="147"/>
      <c r="L190" s="142"/>
      <c r="M190" s="148"/>
      <c r="T190" s="149"/>
      <c r="AT190" s="144" t="s">
        <v>165</v>
      </c>
      <c r="AU190" s="144" t="s">
        <v>84</v>
      </c>
      <c r="AV190" s="11" t="s">
        <v>84</v>
      </c>
      <c r="AW190" s="11" t="s">
        <v>32</v>
      </c>
      <c r="AX190" s="11" t="s">
        <v>76</v>
      </c>
      <c r="AY190" s="144" t="s">
        <v>158</v>
      </c>
    </row>
    <row r="191" spans="2:65" s="11" customFormat="1">
      <c r="B191" s="142"/>
      <c r="D191" s="143" t="s">
        <v>165</v>
      </c>
      <c r="E191" s="144" t="s">
        <v>1</v>
      </c>
      <c r="F191" s="145" t="s">
        <v>1522</v>
      </c>
      <c r="H191" s="146">
        <v>5.6</v>
      </c>
      <c r="I191" s="147"/>
      <c r="L191" s="142"/>
      <c r="M191" s="148"/>
      <c r="T191" s="149"/>
      <c r="AT191" s="144" t="s">
        <v>165</v>
      </c>
      <c r="AU191" s="144" t="s">
        <v>84</v>
      </c>
      <c r="AV191" s="11" t="s">
        <v>84</v>
      </c>
      <c r="AW191" s="11" t="s">
        <v>32</v>
      </c>
      <c r="AX191" s="11" t="s">
        <v>76</v>
      </c>
      <c r="AY191" s="144" t="s">
        <v>158</v>
      </c>
    </row>
    <row r="192" spans="2:65" s="11" customFormat="1">
      <c r="B192" s="142"/>
      <c r="D192" s="143" t="s">
        <v>165</v>
      </c>
      <c r="E192" s="144" t="s">
        <v>1</v>
      </c>
      <c r="F192" s="145" t="s">
        <v>1523</v>
      </c>
      <c r="H192" s="146">
        <v>17.600000000000001</v>
      </c>
      <c r="I192" s="147"/>
      <c r="L192" s="142"/>
      <c r="M192" s="148"/>
      <c r="T192" s="149"/>
      <c r="AT192" s="144" t="s">
        <v>165</v>
      </c>
      <c r="AU192" s="144" t="s">
        <v>84</v>
      </c>
      <c r="AV192" s="11" t="s">
        <v>84</v>
      </c>
      <c r="AW192" s="11" t="s">
        <v>32</v>
      </c>
      <c r="AX192" s="11" t="s">
        <v>76</v>
      </c>
      <c r="AY192" s="144" t="s">
        <v>158</v>
      </c>
    </row>
    <row r="193" spans="2:65" s="11" customFormat="1">
      <c r="B193" s="142"/>
      <c r="D193" s="143" t="s">
        <v>165</v>
      </c>
      <c r="E193" s="144" t="s">
        <v>1</v>
      </c>
      <c r="F193" s="145" t="s">
        <v>1524</v>
      </c>
      <c r="H193" s="146">
        <v>5.4</v>
      </c>
      <c r="I193" s="147"/>
      <c r="L193" s="142"/>
      <c r="M193" s="148"/>
      <c r="T193" s="149"/>
      <c r="AT193" s="144" t="s">
        <v>165</v>
      </c>
      <c r="AU193" s="144" t="s">
        <v>84</v>
      </c>
      <c r="AV193" s="11" t="s">
        <v>84</v>
      </c>
      <c r="AW193" s="11" t="s">
        <v>32</v>
      </c>
      <c r="AX193" s="11" t="s">
        <v>76</v>
      </c>
      <c r="AY193" s="144" t="s">
        <v>158</v>
      </c>
    </row>
    <row r="194" spans="2:65" s="11" customFormat="1">
      <c r="B194" s="142"/>
      <c r="D194" s="143" t="s">
        <v>165</v>
      </c>
      <c r="E194" s="144" t="s">
        <v>1</v>
      </c>
      <c r="F194" s="145" t="s">
        <v>1525</v>
      </c>
      <c r="H194" s="146">
        <v>5</v>
      </c>
      <c r="I194" s="147"/>
      <c r="L194" s="142"/>
      <c r="M194" s="148"/>
      <c r="T194" s="149"/>
      <c r="AT194" s="144" t="s">
        <v>165</v>
      </c>
      <c r="AU194" s="144" t="s">
        <v>84</v>
      </c>
      <c r="AV194" s="11" t="s">
        <v>84</v>
      </c>
      <c r="AW194" s="11" t="s">
        <v>32</v>
      </c>
      <c r="AX194" s="11" t="s">
        <v>76</v>
      </c>
      <c r="AY194" s="144" t="s">
        <v>158</v>
      </c>
    </row>
    <row r="195" spans="2:65" s="11" customFormat="1">
      <c r="B195" s="142"/>
      <c r="D195" s="143" t="s">
        <v>165</v>
      </c>
      <c r="E195" s="144" t="s">
        <v>1</v>
      </c>
      <c r="F195" s="145" t="s">
        <v>1526</v>
      </c>
      <c r="H195" s="146">
        <v>18.5</v>
      </c>
      <c r="I195" s="147"/>
      <c r="L195" s="142"/>
      <c r="M195" s="148"/>
      <c r="T195" s="149"/>
      <c r="AT195" s="144" t="s">
        <v>165</v>
      </c>
      <c r="AU195" s="144" t="s">
        <v>84</v>
      </c>
      <c r="AV195" s="11" t="s">
        <v>84</v>
      </c>
      <c r="AW195" s="11" t="s">
        <v>32</v>
      </c>
      <c r="AX195" s="11" t="s">
        <v>76</v>
      </c>
      <c r="AY195" s="144" t="s">
        <v>158</v>
      </c>
    </row>
    <row r="196" spans="2:65" s="11" customFormat="1">
      <c r="B196" s="142"/>
      <c r="D196" s="143" t="s">
        <v>165</v>
      </c>
      <c r="E196" s="144" t="s">
        <v>1</v>
      </c>
      <c r="F196" s="145" t="s">
        <v>1527</v>
      </c>
      <c r="H196" s="146">
        <v>195.47</v>
      </c>
      <c r="I196" s="147"/>
      <c r="L196" s="142"/>
      <c r="M196" s="148"/>
      <c r="T196" s="149"/>
      <c r="AT196" s="144" t="s">
        <v>165</v>
      </c>
      <c r="AU196" s="144" t="s">
        <v>84</v>
      </c>
      <c r="AV196" s="11" t="s">
        <v>84</v>
      </c>
      <c r="AW196" s="11" t="s">
        <v>32</v>
      </c>
      <c r="AX196" s="11" t="s">
        <v>76</v>
      </c>
      <c r="AY196" s="144" t="s">
        <v>158</v>
      </c>
    </row>
    <row r="197" spans="2:65" s="1" customFormat="1" ht="24.2" customHeight="1">
      <c r="B197" s="128"/>
      <c r="C197" s="166" t="s">
        <v>310</v>
      </c>
      <c r="D197" s="166" t="s">
        <v>544</v>
      </c>
      <c r="E197" s="167" t="s">
        <v>1528</v>
      </c>
      <c r="F197" s="168" t="s">
        <v>1529</v>
      </c>
      <c r="G197" s="169" t="s">
        <v>352</v>
      </c>
      <c r="H197" s="170">
        <v>143.084</v>
      </c>
      <c r="I197" s="171"/>
      <c r="J197" s="172">
        <f>ROUND(I197*H197,2)</f>
        <v>0</v>
      </c>
      <c r="K197" s="168" t="s">
        <v>225</v>
      </c>
      <c r="L197" s="173"/>
      <c r="M197" s="174" t="s">
        <v>1</v>
      </c>
      <c r="N197" s="175" t="s">
        <v>41</v>
      </c>
      <c r="P197" s="138">
        <f>O197*H197</f>
        <v>0</v>
      </c>
      <c r="Q197" s="138">
        <v>4.0000000000000003E-5</v>
      </c>
      <c r="R197" s="138">
        <f>Q197*H197</f>
        <v>5.7233600000000003E-3</v>
      </c>
      <c r="S197" s="138">
        <v>0</v>
      </c>
      <c r="T197" s="139">
        <f>S197*H197</f>
        <v>0</v>
      </c>
      <c r="AR197" s="140" t="s">
        <v>188</v>
      </c>
      <c r="AT197" s="140" t="s">
        <v>544</v>
      </c>
      <c r="AU197" s="140" t="s">
        <v>84</v>
      </c>
      <c r="AY197" s="15" t="s">
        <v>158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5" t="s">
        <v>80</v>
      </c>
      <c r="BK197" s="141">
        <f>ROUND(I197*H197,2)</f>
        <v>0</v>
      </c>
      <c r="BL197" s="15" t="s">
        <v>163</v>
      </c>
      <c r="BM197" s="140" t="s">
        <v>1530</v>
      </c>
    </row>
    <row r="198" spans="2:65" s="11" customFormat="1">
      <c r="B198" s="142"/>
      <c r="D198" s="143" t="s">
        <v>165</v>
      </c>
      <c r="F198" s="145" t="s">
        <v>1531</v>
      </c>
      <c r="H198" s="146">
        <v>143.084</v>
      </c>
      <c r="I198" s="147"/>
      <c r="L198" s="142"/>
      <c r="M198" s="148"/>
      <c r="T198" s="149"/>
      <c r="AT198" s="144" t="s">
        <v>165</v>
      </c>
      <c r="AU198" s="144" t="s">
        <v>84</v>
      </c>
      <c r="AV198" s="11" t="s">
        <v>84</v>
      </c>
      <c r="AW198" s="11" t="s">
        <v>3</v>
      </c>
      <c r="AX198" s="11" t="s">
        <v>80</v>
      </c>
      <c r="AY198" s="144" t="s">
        <v>158</v>
      </c>
    </row>
    <row r="199" spans="2:65" s="1" customFormat="1" ht="24.2" customHeight="1">
      <c r="B199" s="128"/>
      <c r="C199" s="166" t="s">
        <v>109</v>
      </c>
      <c r="D199" s="166" t="s">
        <v>544</v>
      </c>
      <c r="E199" s="167" t="s">
        <v>1532</v>
      </c>
      <c r="F199" s="168" t="s">
        <v>1533</v>
      </c>
      <c r="G199" s="169" t="s">
        <v>352</v>
      </c>
      <c r="H199" s="170">
        <v>205.244</v>
      </c>
      <c r="I199" s="171"/>
      <c r="J199" s="172">
        <f>ROUND(I199*H199,2)</f>
        <v>0</v>
      </c>
      <c r="K199" s="168" t="s">
        <v>225</v>
      </c>
      <c r="L199" s="173"/>
      <c r="M199" s="174" t="s">
        <v>1</v>
      </c>
      <c r="N199" s="175" t="s">
        <v>41</v>
      </c>
      <c r="P199" s="138">
        <f>O199*H199</f>
        <v>0</v>
      </c>
      <c r="Q199" s="138">
        <v>3.0000000000000001E-5</v>
      </c>
      <c r="R199" s="138">
        <f>Q199*H199</f>
        <v>6.15732E-3</v>
      </c>
      <c r="S199" s="138">
        <v>0</v>
      </c>
      <c r="T199" s="139">
        <f>S199*H199</f>
        <v>0</v>
      </c>
      <c r="AR199" s="140" t="s">
        <v>188</v>
      </c>
      <c r="AT199" s="140" t="s">
        <v>544</v>
      </c>
      <c r="AU199" s="140" t="s">
        <v>84</v>
      </c>
      <c r="AY199" s="15" t="s">
        <v>158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80</v>
      </c>
      <c r="BK199" s="141">
        <f>ROUND(I199*H199,2)</f>
        <v>0</v>
      </c>
      <c r="BL199" s="15" t="s">
        <v>163</v>
      </c>
      <c r="BM199" s="140" t="s">
        <v>1534</v>
      </c>
    </row>
    <row r="200" spans="2:65" s="11" customFormat="1">
      <c r="B200" s="142"/>
      <c r="D200" s="143" t="s">
        <v>165</v>
      </c>
      <c r="F200" s="145" t="s">
        <v>1535</v>
      </c>
      <c r="H200" s="146">
        <v>205.244</v>
      </c>
      <c r="I200" s="147"/>
      <c r="L200" s="142"/>
      <c r="M200" s="148"/>
      <c r="T200" s="149"/>
      <c r="AT200" s="144" t="s">
        <v>165</v>
      </c>
      <c r="AU200" s="144" t="s">
        <v>84</v>
      </c>
      <c r="AV200" s="11" t="s">
        <v>84</v>
      </c>
      <c r="AW200" s="11" t="s">
        <v>3</v>
      </c>
      <c r="AX200" s="11" t="s">
        <v>80</v>
      </c>
      <c r="AY200" s="144" t="s">
        <v>158</v>
      </c>
    </row>
    <row r="201" spans="2:65" s="1" customFormat="1" ht="16.5" customHeight="1">
      <c r="B201" s="128"/>
      <c r="C201" s="129" t="s">
        <v>7</v>
      </c>
      <c r="D201" s="129" t="s">
        <v>159</v>
      </c>
      <c r="E201" s="130" t="s">
        <v>1536</v>
      </c>
      <c r="F201" s="131" t="s">
        <v>1537</v>
      </c>
      <c r="G201" s="132" t="s">
        <v>325</v>
      </c>
      <c r="H201" s="133">
        <v>1</v>
      </c>
      <c r="I201" s="134"/>
      <c r="J201" s="135">
        <f>ROUND(I201*H201,2)</f>
        <v>0</v>
      </c>
      <c r="K201" s="131" t="s">
        <v>1</v>
      </c>
      <c r="L201" s="30"/>
      <c r="M201" s="136" t="s">
        <v>1</v>
      </c>
      <c r="N201" s="137" t="s">
        <v>41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163</v>
      </c>
      <c r="AT201" s="140" t="s">
        <v>159</v>
      </c>
      <c r="AU201" s="140" t="s">
        <v>84</v>
      </c>
      <c r="AY201" s="15" t="s">
        <v>158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80</v>
      </c>
      <c r="BK201" s="141">
        <f>ROUND(I201*H201,2)</f>
        <v>0</v>
      </c>
      <c r="BL201" s="15" t="s">
        <v>163</v>
      </c>
      <c r="BM201" s="140" t="s">
        <v>1538</v>
      </c>
    </row>
    <row r="202" spans="2:65" s="1" customFormat="1" ht="24.2" customHeight="1">
      <c r="B202" s="128"/>
      <c r="C202" s="129" t="s">
        <v>322</v>
      </c>
      <c r="D202" s="129" t="s">
        <v>159</v>
      </c>
      <c r="E202" s="130" t="s">
        <v>1539</v>
      </c>
      <c r="F202" s="131" t="s">
        <v>1540</v>
      </c>
      <c r="G202" s="132" t="s">
        <v>256</v>
      </c>
      <c r="H202" s="133">
        <v>712.92</v>
      </c>
      <c r="I202" s="134"/>
      <c r="J202" s="135">
        <f>ROUND(I202*H202,2)</f>
        <v>0</v>
      </c>
      <c r="K202" s="131" t="s">
        <v>225</v>
      </c>
      <c r="L202" s="30"/>
      <c r="M202" s="136" t="s">
        <v>1</v>
      </c>
      <c r="N202" s="137" t="s">
        <v>41</v>
      </c>
      <c r="P202" s="138">
        <f>O202*H202</f>
        <v>0</v>
      </c>
      <c r="Q202" s="138">
        <v>2.3099999999999999E-2</v>
      </c>
      <c r="R202" s="138">
        <f>Q202*H202</f>
        <v>16.468451999999999</v>
      </c>
      <c r="S202" s="138">
        <v>0</v>
      </c>
      <c r="T202" s="139">
        <f>S202*H202</f>
        <v>0</v>
      </c>
      <c r="AR202" s="140" t="s">
        <v>163</v>
      </c>
      <c r="AT202" s="140" t="s">
        <v>159</v>
      </c>
      <c r="AU202" s="140" t="s">
        <v>84</v>
      </c>
      <c r="AY202" s="15" t="s">
        <v>158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5" t="s">
        <v>80</v>
      </c>
      <c r="BK202" s="141">
        <f>ROUND(I202*H202,2)</f>
        <v>0</v>
      </c>
      <c r="BL202" s="15" t="s">
        <v>163</v>
      </c>
      <c r="BM202" s="140" t="s">
        <v>1541</v>
      </c>
    </row>
    <row r="203" spans="2:65" s="1" customFormat="1" ht="16.5" customHeight="1">
      <c r="B203" s="128"/>
      <c r="C203" s="129" t="s">
        <v>327</v>
      </c>
      <c r="D203" s="129" t="s">
        <v>159</v>
      </c>
      <c r="E203" s="130" t="s">
        <v>1542</v>
      </c>
      <c r="F203" s="131" t="s">
        <v>1543</v>
      </c>
      <c r="G203" s="132" t="s">
        <v>256</v>
      </c>
      <c r="H203" s="133">
        <v>39.479999999999997</v>
      </c>
      <c r="I203" s="134"/>
      <c r="J203" s="135">
        <f>ROUND(I203*H203,2)</f>
        <v>0</v>
      </c>
      <c r="K203" s="131" t="s">
        <v>1</v>
      </c>
      <c r="L203" s="30"/>
      <c r="M203" s="136" t="s">
        <v>1</v>
      </c>
      <c r="N203" s="137" t="s">
        <v>41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163</v>
      </c>
      <c r="AT203" s="140" t="s">
        <v>159</v>
      </c>
      <c r="AU203" s="140" t="s">
        <v>84</v>
      </c>
      <c r="AY203" s="15" t="s">
        <v>158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80</v>
      </c>
      <c r="BK203" s="141">
        <f>ROUND(I203*H203,2)</f>
        <v>0</v>
      </c>
      <c r="BL203" s="15" t="s">
        <v>163</v>
      </c>
      <c r="BM203" s="140" t="s">
        <v>1544</v>
      </c>
    </row>
    <row r="204" spans="2:65" s="11" customFormat="1">
      <c r="B204" s="142"/>
      <c r="D204" s="143" t="s">
        <v>165</v>
      </c>
      <c r="E204" s="144" t="s">
        <v>1</v>
      </c>
      <c r="F204" s="145" t="s">
        <v>1545</v>
      </c>
      <c r="H204" s="146">
        <v>39.479999999999997</v>
      </c>
      <c r="I204" s="147"/>
      <c r="L204" s="142"/>
      <c r="M204" s="148"/>
      <c r="T204" s="149"/>
      <c r="AT204" s="144" t="s">
        <v>165</v>
      </c>
      <c r="AU204" s="144" t="s">
        <v>84</v>
      </c>
      <c r="AV204" s="11" t="s">
        <v>84</v>
      </c>
      <c r="AW204" s="11" t="s">
        <v>32</v>
      </c>
      <c r="AX204" s="11" t="s">
        <v>80</v>
      </c>
      <c r="AY204" s="144" t="s">
        <v>158</v>
      </c>
    </row>
    <row r="205" spans="2:65" s="1" customFormat="1" ht="24.2" customHeight="1">
      <c r="B205" s="128"/>
      <c r="C205" s="129" t="s">
        <v>331</v>
      </c>
      <c r="D205" s="129" t="s">
        <v>159</v>
      </c>
      <c r="E205" s="130" t="s">
        <v>1546</v>
      </c>
      <c r="F205" s="131" t="s">
        <v>1547</v>
      </c>
      <c r="G205" s="132" t="s">
        <v>256</v>
      </c>
      <c r="H205" s="133">
        <v>14.532</v>
      </c>
      <c r="I205" s="134"/>
      <c r="J205" s="135">
        <f>ROUND(I205*H205,2)</f>
        <v>0</v>
      </c>
      <c r="K205" s="131" t="s">
        <v>225</v>
      </c>
      <c r="L205" s="30"/>
      <c r="M205" s="136" t="s">
        <v>1</v>
      </c>
      <c r="N205" s="137" t="s">
        <v>41</v>
      </c>
      <c r="P205" s="138">
        <f>O205*H205</f>
        <v>0</v>
      </c>
      <c r="Q205" s="138">
        <v>5.7000000000000002E-3</v>
      </c>
      <c r="R205" s="138">
        <f>Q205*H205</f>
        <v>8.28324E-2</v>
      </c>
      <c r="S205" s="138">
        <v>0</v>
      </c>
      <c r="T205" s="139">
        <f>S205*H205</f>
        <v>0</v>
      </c>
      <c r="AR205" s="140" t="s">
        <v>163</v>
      </c>
      <c r="AT205" s="140" t="s">
        <v>159</v>
      </c>
      <c r="AU205" s="140" t="s">
        <v>84</v>
      </c>
      <c r="AY205" s="15" t="s">
        <v>158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80</v>
      </c>
      <c r="BK205" s="141">
        <f>ROUND(I205*H205,2)</f>
        <v>0</v>
      </c>
      <c r="BL205" s="15" t="s">
        <v>163</v>
      </c>
      <c r="BM205" s="140" t="s">
        <v>1548</v>
      </c>
    </row>
    <row r="206" spans="2:65" s="1" customFormat="1" ht="24.2" customHeight="1">
      <c r="B206" s="128"/>
      <c r="C206" s="129" t="s">
        <v>336</v>
      </c>
      <c r="D206" s="129" t="s">
        <v>159</v>
      </c>
      <c r="E206" s="130" t="s">
        <v>1549</v>
      </c>
      <c r="F206" s="131" t="s">
        <v>1550</v>
      </c>
      <c r="G206" s="132" t="s">
        <v>256</v>
      </c>
      <c r="H206" s="133">
        <v>624.65800000000002</v>
      </c>
      <c r="I206" s="134"/>
      <c r="J206" s="135">
        <f>ROUND(I206*H206,2)</f>
        <v>0</v>
      </c>
      <c r="K206" s="131" t="s">
        <v>225</v>
      </c>
      <c r="L206" s="30"/>
      <c r="M206" s="136" t="s">
        <v>1</v>
      </c>
      <c r="N206" s="137" t="s">
        <v>41</v>
      </c>
      <c r="P206" s="138">
        <f>O206*H206</f>
        <v>0</v>
      </c>
      <c r="Q206" s="138">
        <v>3.3E-3</v>
      </c>
      <c r="R206" s="138">
        <f>Q206*H206</f>
        <v>2.0613714000000001</v>
      </c>
      <c r="S206" s="138">
        <v>0</v>
      </c>
      <c r="T206" s="139">
        <f>S206*H206</f>
        <v>0</v>
      </c>
      <c r="AR206" s="140" t="s">
        <v>163</v>
      </c>
      <c r="AT206" s="140" t="s">
        <v>159</v>
      </c>
      <c r="AU206" s="140" t="s">
        <v>84</v>
      </c>
      <c r="AY206" s="15" t="s">
        <v>158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5" t="s">
        <v>80</v>
      </c>
      <c r="BK206" s="141">
        <f>ROUND(I206*H206,2)</f>
        <v>0</v>
      </c>
      <c r="BL206" s="15" t="s">
        <v>163</v>
      </c>
      <c r="BM206" s="140" t="s">
        <v>1551</v>
      </c>
    </row>
    <row r="207" spans="2:65" s="11" customFormat="1">
      <c r="B207" s="142"/>
      <c r="D207" s="143" t="s">
        <v>165</v>
      </c>
      <c r="E207" s="144" t="s">
        <v>1</v>
      </c>
      <c r="F207" s="145" t="s">
        <v>1491</v>
      </c>
      <c r="H207" s="146">
        <v>651.97</v>
      </c>
      <c r="I207" s="147"/>
      <c r="L207" s="142"/>
      <c r="M207" s="148"/>
      <c r="T207" s="149"/>
      <c r="AT207" s="144" t="s">
        <v>165</v>
      </c>
      <c r="AU207" s="144" t="s">
        <v>84</v>
      </c>
      <c r="AV207" s="11" t="s">
        <v>84</v>
      </c>
      <c r="AW207" s="11" t="s">
        <v>32</v>
      </c>
      <c r="AX207" s="11" t="s">
        <v>76</v>
      </c>
      <c r="AY207" s="144" t="s">
        <v>158</v>
      </c>
    </row>
    <row r="208" spans="2:65" s="11" customFormat="1">
      <c r="B208" s="142"/>
      <c r="D208" s="143" t="s">
        <v>165</v>
      </c>
      <c r="E208" s="144" t="s">
        <v>1</v>
      </c>
      <c r="F208" s="145" t="s">
        <v>1492</v>
      </c>
      <c r="H208" s="146">
        <v>41.381999999999998</v>
      </c>
      <c r="I208" s="147"/>
      <c r="L208" s="142"/>
      <c r="M208" s="148"/>
      <c r="T208" s="149"/>
      <c r="AT208" s="144" t="s">
        <v>165</v>
      </c>
      <c r="AU208" s="144" t="s">
        <v>84</v>
      </c>
      <c r="AV208" s="11" t="s">
        <v>84</v>
      </c>
      <c r="AW208" s="11" t="s">
        <v>32</v>
      </c>
      <c r="AX208" s="11" t="s">
        <v>76</v>
      </c>
      <c r="AY208" s="144" t="s">
        <v>158</v>
      </c>
    </row>
    <row r="209" spans="2:51" s="11" customFormat="1">
      <c r="B209" s="142"/>
      <c r="D209" s="143" t="s">
        <v>165</v>
      </c>
      <c r="E209" s="144" t="s">
        <v>1</v>
      </c>
      <c r="F209" s="145" t="s">
        <v>1493</v>
      </c>
      <c r="H209" s="146">
        <v>-13.176</v>
      </c>
      <c r="I209" s="147"/>
      <c r="L209" s="142"/>
      <c r="M209" s="148"/>
      <c r="T209" s="149"/>
      <c r="AT209" s="144" t="s">
        <v>165</v>
      </c>
      <c r="AU209" s="144" t="s">
        <v>84</v>
      </c>
      <c r="AV209" s="11" t="s">
        <v>84</v>
      </c>
      <c r="AW209" s="11" t="s">
        <v>32</v>
      </c>
      <c r="AX209" s="11" t="s">
        <v>76</v>
      </c>
      <c r="AY209" s="144" t="s">
        <v>158</v>
      </c>
    </row>
    <row r="210" spans="2:51" s="11" customFormat="1">
      <c r="B210" s="142"/>
      <c r="D210" s="143" t="s">
        <v>165</v>
      </c>
      <c r="E210" s="144" t="s">
        <v>1</v>
      </c>
      <c r="F210" s="145" t="s">
        <v>1494</v>
      </c>
      <c r="H210" s="146">
        <v>-30.472000000000001</v>
      </c>
      <c r="I210" s="147"/>
      <c r="L210" s="142"/>
      <c r="M210" s="148"/>
      <c r="T210" s="149"/>
      <c r="AT210" s="144" t="s">
        <v>165</v>
      </c>
      <c r="AU210" s="144" t="s">
        <v>84</v>
      </c>
      <c r="AV210" s="11" t="s">
        <v>84</v>
      </c>
      <c r="AW210" s="11" t="s">
        <v>32</v>
      </c>
      <c r="AX210" s="11" t="s">
        <v>76</v>
      </c>
      <c r="AY210" s="144" t="s">
        <v>158</v>
      </c>
    </row>
    <row r="211" spans="2:51" s="11" customFormat="1">
      <c r="B211" s="142"/>
      <c r="D211" s="143" t="s">
        <v>165</v>
      </c>
      <c r="E211" s="144" t="s">
        <v>1</v>
      </c>
      <c r="F211" s="145" t="s">
        <v>1495</v>
      </c>
      <c r="H211" s="146">
        <v>-3.25</v>
      </c>
      <c r="I211" s="147"/>
      <c r="L211" s="142"/>
      <c r="M211" s="148"/>
      <c r="T211" s="149"/>
      <c r="AT211" s="144" t="s">
        <v>165</v>
      </c>
      <c r="AU211" s="144" t="s">
        <v>84</v>
      </c>
      <c r="AV211" s="11" t="s">
        <v>84</v>
      </c>
      <c r="AW211" s="11" t="s">
        <v>32</v>
      </c>
      <c r="AX211" s="11" t="s">
        <v>76</v>
      </c>
      <c r="AY211" s="144" t="s">
        <v>158</v>
      </c>
    </row>
    <row r="212" spans="2:51" s="11" customFormat="1">
      <c r="B212" s="142"/>
      <c r="D212" s="143" t="s">
        <v>165</v>
      </c>
      <c r="E212" s="144" t="s">
        <v>1</v>
      </c>
      <c r="F212" s="145" t="s">
        <v>1496</v>
      </c>
      <c r="H212" s="146">
        <v>-1.98</v>
      </c>
      <c r="I212" s="147"/>
      <c r="L212" s="142"/>
      <c r="M212" s="148"/>
      <c r="T212" s="149"/>
      <c r="AT212" s="144" t="s">
        <v>165</v>
      </c>
      <c r="AU212" s="144" t="s">
        <v>84</v>
      </c>
      <c r="AV212" s="11" t="s">
        <v>84</v>
      </c>
      <c r="AW212" s="11" t="s">
        <v>32</v>
      </c>
      <c r="AX212" s="11" t="s">
        <v>76</v>
      </c>
      <c r="AY212" s="144" t="s">
        <v>158</v>
      </c>
    </row>
    <row r="213" spans="2:51" s="11" customFormat="1">
      <c r="B213" s="142"/>
      <c r="D213" s="143" t="s">
        <v>165</v>
      </c>
      <c r="E213" s="144" t="s">
        <v>1</v>
      </c>
      <c r="F213" s="145" t="s">
        <v>1203</v>
      </c>
      <c r="H213" s="146">
        <v>-10.08</v>
      </c>
      <c r="I213" s="147"/>
      <c r="L213" s="142"/>
      <c r="M213" s="148"/>
      <c r="T213" s="149"/>
      <c r="AT213" s="144" t="s">
        <v>165</v>
      </c>
      <c r="AU213" s="144" t="s">
        <v>84</v>
      </c>
      <c r="AV213" s="11" t="s">
        <v>84</v>
      </c>
      <c r="AW213" s="11" t="s">
        <v>32</v>
      </c>
      <c r="AX213" s="11" t="s">
        <v>76</v>
      </c>
      <c r="AY213" s="144" t="s">
        <v>158</v>
      </c>
    </row>
    <row r="214" spans="2:51" s="11" customFormat="1">
      <c r="B214" s="142"/>
      <c r="D214" s="143" t="s">
        <v>165</v>
      </c>
      <c r="E214" s="144" t="s">
        <v>1</v>
      </c>
      <c r="F214" s="145" t="s">
        <v>1204</v>
      </c>
      <c r="H214" s="146">
        <v>-4.32</v>
      </c>
      <c r="I214" s="147"/>
      <c r="L214" s="142"/>
      <c r="M214" s="148"/>
      <c r="T214" s="149"/>
      <c r="AT214" s="144" t="s">
        <v>165</v>
      </c>
      <c r="AU214" s="144" t="s">
        <v>84</v>
      </c>
      <c r="AV214" s="11" t="s">
        <v>84</v>
      </c>
      <c r="AW214" s="11" t="s">
        <v>32</v>
      </c>
      <c r="AX214" s="11" t="s">
        <v>76</v>
      </c>
      <c r="AY214" s="144" t="s">
        <v>158</v>
      </c>
    </row>
    <row r="215" spans="2:51" s="11" customFormat="1">
      <c r="B215" s="142"/>
      <c r="D215" s="143" t="s">
        <v>165</v>
      </c>
      <c r="E215" s="144" t="s">
        <v>1</v>
      </c>
      <c r="F215" s="145" t="s">
        <v>1205</v>
      </c>
      <c r="H215" s="146">
        <v>-8.82</v>
      </c>
      <c r="I215" s="147"/>
      <c r="L215" s="142"/>
      <c r="M215" s="148"/>
      <c r="T215" s="149"/>
      <c r="AT215" s="144" t="s">
        <v>165</v>
      </c>
      <c r="AU215" s="144" t="s">
        <v>84</v>
      </c>
      <c r="AV215" s="11" t="s">
        <v>84</v>
      </c>
      <c r="AW215" s="11" t="s">
        <v>32</v>
      </c>
      <c r="AX215" s="11" t="s">
        <v>76</v>
      </c>
      <c r="AY215" s="144" t="s">
        <v>158</v>
      </c>
    </row>
    <row r="216" spans="2:51" s="11" customFormat="1">
      <c r="B216" s="142"/>
      <c r="D216" s="143" t="s">
        <v>165</v>
      </c>
      <c r="E216" s="144" t="s">
        <v>1</v>
      </c>
      <c r="F216" s="145" t="s">
        <v>1206</v>
      </c>
      <c r="H216" s="146">
        <v>-3.6</v>
      </c>
      <c r="I216" s="147"/>
      <c r="L216" s="142"/>
      <c r="M216" s="148"/>
      <c r="T216" s="149"/>
      <c r="AT216" s="144" t="s">
        <v>165</v>
      </c>
      <c r="AU216" s="144" t="s">
        <v>84</v>
      </c>
      <c r="AV216" s="11" t="s">
        <v>84</v>
      </c>
      <c r="AW216" s="11" t="s">
        <v>32</v>
      </c>
      <c r="AX216" s="11" t="s">
        <v>76</v>
      </c>
      <c r="AY216" s="144" t="s">
        <v>158</v>
      </c>
    </row>
    <row r="217" spans="2:51" s="11" customFormat="1">
      <c r="B217" s="142"/>
      <c r="D217" s="143" t="s">
        <v>165</v>
      </c>
      <c r="E217" s="144" t="s">
        <v>1</v>
      </c>
      <c r="F217" s="145" t="s">
        <v>1497</v>
      </c>
      <c r="H217" s="146">
        <v>-8.4</v>
      </c>
      <c r="I217" s="147"/>
      <c r="L217" s="142"/>
      <c r="M217" s="148"/>
      <c r="T217" s="149"/>
      <c r="AT217" s="144" t="s">
        <v>165</v>
      </c>
      <c r="AU217" s="144" t="s">
        <v>84</v>
      </c>
      <c r="AV217" s="11" t="s">
        <v>84</v>
      </c>
      <c r="AW217" s="11" t="s">
        <v>32</v>
      </c>
      <c r="AX217" s="11" t="s">
        <v>76</v>
      </c>
      <c r="AY217" s="144" t="s">
        <v>158</v>
      </c>
    </row>
    <row r="218" spans="2:51" s="11" customFormat="1">
      <c r="B218" s="142"/>
      <c r="D218" s="143" t="s">
        <v>165</v>
      </c>
      <c r="E218" s="144" t="s">
        <v>1</v>
      </c>
      <c r="F218" s="145" t="s">
        <v>1498</v>
      </c>
      <c r="H218" s="146">
        <v>-3.6</v>
      </c>
      <c r="I218" s="147"/>
      <c r="L218" s="142"/>
      <c r="M218" s="148"/>
      <c r="T218" s="149"/>
      <c r="AT218" s="144" t="s">
        <v>165</v>
      </c>
      <c r="AU218" s="144" t="s">
        <v>84</v>
      </c>
      <c r="AV218" s="11" t="s">
        <v>84</v>
      </c>
      <c r="AW218" s="11" t="s">
        <v>32</v>
      </c>
      <c r="AX218" s="11" t="s">
        <v>76</v>
      </c>
      <c r="AY218" s="144" t="s">
        <v>158</v>
      </c>
    </row>
    <row r="219" spans="2:51" s="11" customFormat="1">
      <c r="B219" s="142"/>
      <c r="D219" s="143" t="s">
        <v>165</v>
      </c>
      <c r="E219" s="144" t="s">
        <v>1</v>
      </c>
      <c r="F219" s="145" t="s">
        <v>1499</v>
      </c>
      <c r="H219" s="146">
        <v>-3</v>
      </c>
      <c r="I219" s="147"/>
      <c r="L219" s="142"/>
      <c r="M219" s="148"/>
      <c r="T219" s="149"/>
      <c r="AT219" s="144" t="s">
        <v>165</v>
      </c>
      <c r="AU219" s="144" t="s">
        <v>84</v>
      </c>
      <c r="AV219" s="11" t="s">
        <v>84</v>
      </c>
      <c r="AW219" s="11" t="s">
        <v>32</v>
      </c>
      <c r="AX219" s="11" t="s">
        <v>76</v>
      </c>
      <c r="AY219" s="144" t="s">
        <v>158</v>
      </c>
    </row>
    <row r="220" spans="2:51" s="11" customFormat="1">
      <c r="B220" s="142"/>
      <c r="D220" s="143" t="s">
        <v>165</v>
      </c>
      <c r="E220" s="144" t="s">
        <v>1</v>
      </c>
      <c r="F220" s="145" t="s">
        <v>1500</v>
      </c>
      <c r="H220" s="146">
        <v>-5.25</v>
      </c>
      <c r="I220" s="147"/>
      <c r="L220" s="142"/>
      <c r="M220" s="148"/>
      <c r="T220" s="149"/>
      <c r="AT220" s="144" t="s">
        <v>165</v>
      </c>
      <c r="AU220" s="144" t="s">
        <v>84</v>
      </c>
      <c r="AV220" s="11" t="s">
        <v>84</v>
      </c>
      <c r="AW220" s="11" t="s">
        <v>32</v>
      </c>
      <c r="AX220" s="11" t="s">
        <v>76</v>
      </c>
      <c r="AY220" s="144" t="s">
        <v>158</v>
      </c>
    </row>
    <row r="221" spans="2:51" s="11" customFormat="1">
      <c r="B221" s="142"/>
      <c r="D221" s="143" t="s">
        <v>165</v>
      </c>
      <c r="E221" s="144" t="s">
        <v>1</v>
      </c>
      <c r="F221" s="145" t="s">
        <v>1552</v>
      </c>
      <c r="H221" s="146">
        <v>3.3839999999999999</v>
      </c>
      <c r="I221" s="147"/>
      <c r="L221" s="142"/>
      <c r="M221" s="148"/>
      <c r="T221" s="149"/>
      <c r="AT221" s="144" t="s">
        <v>165</v>
      </c>
      <c r="AU221" s="144" t="s">
        <v>84</v>
      </c>
      <c r="AV221" s="11" t="s">
        <v>84</v>
      </c>
      <c r="AW221" s="11" t="s">
        <v>32</v>
      </c>
      <c r="AX221" s="11" t="s">
        <v>76</v>
      </c>
      <c r="AY221" s="144" t="s">
        <v>158</v>
      </c>
    </row>
    <row r="222" spans="2:51" s="11" customFormat="1">
      <c r="B222" s="142"/>
      <c r="D222" s="143" t="s">
        <v>165</v>
      </c>
      <c r="E222" s="144" t="s">
        <v>1</v>
      </c>
      <c r="F222" s="145" t="s">
        <v>1553</v>
      </c>
      <c r="H222" s="146">
        <v>1.29</v>
      </c>
      <c r="I222" s="147"/>
      <c r="L222" s="142"/>
      <c r="M222" s="148"/>
      <c r="T222" s="149"/>
      <c r="AT222" s="144" t="s">
        <v>165</v>
      </c>
      <c r="AU222" s="144" t="s">
        <v>84</v>
      </c>
      <c r="AV222" s="11" t="s">
        <v>84</v>
      </c>
      <c r="AW222" s="11" t="s">
        <v>32</v>
      </c>
      <c r="AX222" s="11" t="s">
        <v>76</v>
      </c>
      <c r="AY222" s="144" t="s">
        <v>158</v>
      </c>
    </row>
    <row r="223" spans="2:51" s="11" customFormat="1">
      <c r="B223" s="142"/>
      <c r="D223" s="143" t="s">
        <v>165</v>
      </c>
      <c r="E223" s="144" t="s">
        <v>1</v>
      </c>
      <c r="F223" s="145" t="s">
        <v>1554</v>
      </c>
      <c r="H223" s="146">
        <v>0.94</v>
      </c>
      <c r="I223" s="147"/>
      <c r="L223" s="142"/>
      <c r="M223" s="148"/>
      <c r="T223" s="149"/>
      <c r="AT223" s="144" t="s">
        <v>165</v>
      </c>
      <c r="AU223" s="144" t="s">
        <v>84</v>
      </c>
      <c r="AV223" s="11" t="s">
        <v>84</v>
      </c>
      <c r="AW223" s="11" t="s">
        <v>32</v>
      </c>
      <c r="AX223" s="11" t="s">
        <v>76</v>
      </c>
      <c r="AY223" s="144" t="s">
        <v>158</v>
      </c>
    </row>
    <row r="224" spans="2:51" s="11" customFormat="1">
      <c r="B224" s="142"/>
      <c r="D224" s="143" t="s">
        <v>165</v>
      </c>
      <c r="E224" s="144" t="s">
        <v>1</v>
      </c>
      <c r="F224" s="145" t="s">
        <v>1555</v>
      </c>
      <c r="H224" s="146">
        <v>4</v>
      </c>
      <c r="I224" s="147"/>
      <c r="L224" s="142"/>
      <c r="M224" s="148"/>
      <c r="T224" s="149"/>
      <c r="AT224" s="144" t="s">
        <v>165</v>
      </c>
      <c r="AU224" s="144" t="s">
        <v>84</v>
      </c>
      <c r="AV224" s="11" t="s">
        <v>84</v>
      </c>
      <c r="AW224" s="11" t="s">
        <v>32</v>
      </c>
      <c r="AX224" s="11" t="s">
        <v>76</v>
      </c>
      <c r="AY224" s="144" t="s">
        <v>158</v>
      </c>
    </row>
    <row r="225" spans="2:65" s="11" customFormat="1">
      <c r="B225" s="142"/>
      <c r="D225" s="143" t="s">
        <v>165</v>
      </c>
      <c r="E225" s="144" t="s">
        <v>1</v>
      </c>
      <c r="F225" s="145" t="s">
        <v>1556</v>
      </c>
      <c r="H225" s="146">
        <v>1.2</v>
      </c>
      <c r="I225" s="147"/>
      <c r="L225" s="142"/>
      <c r="M225" s="148"/>
      <c r="T225" s="149"/>
      <c r="AT225" s="144" t="s">
        <v>165</v>
      </c>
      <c r="AU225" s="144" t="s">
        <v>84</v>
      </c>
      <c r="AV225" s="11" t="s">
        <v>84</v>
      </c>
      <c r="AW225" s="11" t="s">
        <v>32</v>
      </c>
      <c r="AX225" s="11" t="s">
        <v>76</v>
      </c>
      <c r="AY225" s="144" t="s">
        <v>158</v>
      </c>
    </row>
    <row r="226" spans="2:65" s="11" customFormat="1">
      <c r="B226" s="142"/>
      <c r="D226" s="143" t="s">
        <v>165</v>
      </c>
      <c r="E226" s="144" t="s">
        <v>1</v>
      </c>
      <c r="F226" s="145" t="s">
        <v>1557</v>
      </c>
      <c r="H226" s="146">
        <v>6.02</v>
      </c>
      <c r="I226" s="147"/>
      <c r="L226" s="142"/>
      <c r="M226" s="148"/>
      <c r="T226" s="149"/>
      <c r="AT226" s="144" t="s">
        <v>165</v>
      </c>
      <c r="AU226" s="144" t="s">
        <v>84</v>
      </c>
      <c r="AV226" s="11" t="s">
        <v>84</v>
      </c>
      <c r="AW226" s="11" t="s">
        <v>32</v>
      </c>
      <c r="AX226" s="11" t="s">
        <v>76</v>
      </c>
      <c r="AY226" s="144" t="s">
        <v>158</v>
      </c>
    </row>
    <row r="227" spans="2:65" s="11" customFormat="1">
      <c r="B227" s="142"/>
      <c r="D227" s="143" t="s">
        <v>165</v>
      </c>
      <c r="E227" s="144" t="s">
        <v>1</v>
      </c>
      <c r="F227" s="145" t="s">
        <v>1558</v>
      </c>
      <c r="H227" s="146">
        <v>1.1200000000000001</v>
      </c>
      <c r="I227" s="147"/>
      <c r="L227" s="142"/>
      <c r="M227" s="148"/>
      <c r="T227" s="149"/>
      <c r="AT227" s="144" t="s">
        <v>165</v>
      </c>
      <c r="AU227" s="144" t="s">
        <v>84</v>
      </c>
      <c r="AV227" s="11" t="s">
        <v>84</v>
      </c>
      <c r="AW227" s="11" t="s">
        <v>32</v>
      </c>
      <c r="AX227" s="11" t="s">
        <v>76</v>
      </c>
      <c r="AY227" s="144" t="s">
        <v>158</v>
      </c>
    </row>
    <row r="228" spans="2:65" s="11" customFormat="1">
      <c r="B228" s="142"/>
      <c r="D228" s="143" t="s">
        <v>165</v>
      </c>
      <c r="E228" s="144" t="s">
        <v>1</v>
      </c>
      <c r="F228" s="145" t="s">
        <v>1559</v>
      </c>
      <c r="H228" s="146">
        <v>3.52</v>
      </c>
      <c r="I228" s="147"/>
      <c r="L228" s="142"/>
      <c r="M228" s="148"/>
      <c r="T228" s="149"/>
      <c r="AT228" s="144" t="s">
        <v>165</v>
      </c>
      <c r="AU228" s="144" t="s">
        <v>84</v>
      </c>
      <c r="AV228" s="11" t="s">
        <v>84</v>
      </c>
      <c r="AW228" s="11" t="s">
        <v>32</v>
      </c>
      <c r="AX228" s="11" t="s">
        <v>76</v>
      </c>
      <c r="AY228" s="144" t="s">
        <v>158</v>
      </c>
    </row>
    <row r="229" spans="2:65" s="11" customFormat="1">
      <c r="B229" s="142"/>
      <c r="D229" s="143" t="s">
        <v>165</v>
      </c>
      <c r="E229" s="144" t="s">
        <v>1</v>
      </c>
      <c r="F229" s="145" t="s">
        <v>1560</v>
      </c>
      <c r="H229" s="146">
        <v>1.08</v>
      </c>
      <c r="I229" s="147"/>
      <c r="L229" s="142"/>
      <c r="M229" s="148"/>
      <c r="T229" s="149"/>
      <c r="AT229" s="144" t="s">
        <v>165</v>
      </c>
      <c r="AU229" s="144" t="s">
        <v>84</v>
      </c>
      <c r="AV229" s="11" t="s">
        <v>84</v>
      </c>
      <c r="AW229" s="11" t="s">
        <v>32</v>
      </c>
      <c r="AX229" s="11" t="s">
        <v>76</v>
      </c>
      <c r="AY229" s="144" t="s">
        <v>158</v>
      </c>
    </row>
    <row r="230" spans="2:65" s="11" customFormat="1">
      <c r="B230" s="142"/>
      <c r="D230" s="143" t="s">
        <v>165</v>
      </c>
      <c r="E230" s="144" t="s">
        <v>1</v>
      </c>
      <c r="F230" s="145" t="s">
        <v>1561</v>
      </c>
      <c r="H230" s="146">
        <v>1</v>
      </c>
      <c r="I230" s="147"/>
      <c r="L230" s="142"/>
      <c r="M230" s="148"/>
      <c r="T230" s="149"/>
      <c r="AT230" s="144" t="s">
        <v>165</v>
      </c>
      <c r="AU230" s="144" t="s">
        <v>84</v>
      </c>
      <c r="AV230" s="11" t="s">
        <v>84</v>
      </c>
      <c r="AW230" s="11" t="s">
        <v>32</v>
      </c>
      <c r="AX230" s="11" t="s">
        <v>76</v>
      </c>
      <c r="AY230" s="144" t="s">
        <v>158</v>
      </c>
    </row>
    <row r="231" spans="2:65" s="11" customFormat="1">
      <c r="B231" s="142"/>
      <c r="D231" s="143" t="s">
        <v>165</v>
      </c>
      <c r="E231" s="144" t="s">
        <v>1</v>
      </c>
      <c r="F231" s="145" t="s">
        <v>1562</v>
      </c>
      <c r="H231" s="146">
        <v>3.7</v>
      </c>
      <c r="I231" s="147"/>
      <c r="L231" s="142"/>
      <c r="M231" s="148"/>
      <c r="T231" s="149"/>
      <c r="AT231" s="144" t="s">
        <v>165</v>
      </c>
      <c r="AU231" s="144" t="s">
        <v>84</v>
      </c>
      <c r="AV231" s="11" t="s">
        <v>84</v>
      </c>
      <c r="AW231" s="11" t="s">
        <v>32</v>
      </c>
      <c r="AX231" s="11" t="s">
        <v>76</v>
      </c>
      <c r="AY231" s="144" t="s">
        <v>158</v>
      </c>
    </row>
    <row r="232" spans="2:65" s="1" customFormat="1" ht="24.2" customHeight="1">
      <c r="B232" s="128"/>
      <c r="C232" s="129" t="s">
        <v>342</v>
      </c>
      <c r="D232" s="129" t="s">
        <v>159</v>
      </c>
      <c r="E232" s="130" t="s">
        <v>909</v>
      </c>
      <c r="F232" s="131" t="s">
        <v>910</v>
      </c>
      <c r="G232" s="132" t="s">
        <v>256</v>
      </c>
      <c r="H232" s="133">
        <v>82.772000000000006</v>
      </c>
      <c r="I232" s="134"/>
      <c r="J232" s="135">
        <f>ROUND(I232*H232,2)</f>
        <v>0</v>
      </c>
      <c r="K232" s="131" t="s">
        <v>225</v>
      </c>
      <c r="L232" s="30"/>
      <c r="M232" s="136" t="s">
        <v>1</v>
      </c>
      <c r="N232" s="137" t="s">
        <v>41</v>
      </c>
      <c r="P232" s="138">
        <f>O232*H232</f>
        <v>0</v>
      </c>
      <c r="Q232" s="138">
        <v>0</v>
      </c>
      <c r="R232" s="138">
        <f>Q232*H232</f>
        <v>0</v>
      </c>
      <c r="S232" s="138">
        <v>1.0000000000000001E-5</v>
      </c>
      <c r="T232" s="139">
        <f>S232*H232</f>
        <v>8.277200000000001E-4</v>
      </c>
      <c r="AR232" s="140" t="s">
        <v>163</v>
      </c>
      <c r="AT232" s="140" t="s">
        <v>159</v>
      </c>
      <c r="AU232" s="140" t="s">
        <v>84</v>
      </c>
      <c r="AY232" s="15" t="s">
        <v>158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5" t="s">
        <v>80</v>
      </c>
      <c r="BK232" s="141">
        <f>ROUND(I232*H232,2)</f>
        <v>0</v>
      </c>
      <c r="BL232" s="15" t="s">
        <v>163</v>
      </c>
      <c r="BM232" s="140" t="s">
        <v>1563</v>
      </c>
    </row>
    <row r="233" spans="2:65" s="11" customFormat="1">
      <c r="B233" s="142"/>
      <c r="D233" s="143" t="s">
        <v>165</v>
      </c>
      <c r="E233" s="144" t="s">
        <v>1</v>
      </c>
      <c r="F233" s="145" t="s">
        <v>1564</v>
      </c>
      <c r="H233" s="146">
        <v>30.472000000000001</v>
      </c>
      <c r="I233" s="147"/>
      <c r="L233" s="142"/>
      <c r="M233" s="148"/>
      <c r="T233" s="149"/>
      <c r="AT233" s="144" t="s">
        <v>165</v>
      </c>
      <c r="AU233" s="144" t="s">
        <v>84</v>
      </c>
      <c r="AV233" s="11" t="s">
        <v>84</v>
      </c>
      <c r="AW233" s="11" t="s">
        <v>32</v>
      </c>
      <c r="AX233" s="11" t="s">
        <v>76</v>
      </c>
      <c r="AY233" s="144" t="s">
        <v>158</v>
      </c>
    </row>
    <row r="234" spans="2:65" s="11" customFormat="1">
      <c r="B234" s="142"/>
      <c r="D234" s="143" t="s">
        <v>165</v>
      </c>
      <c r="E234" s="144" t="s">
        <v>1</v>
      </c>
      <c r="F234" s="145" t="s">
        <v>1565</v>
      </c>
      <c r="H234" s="146">
        <v>3.25</v>
      </c>
      <c r="I234" s="147"/>
      <c r="L234" s="142"/>
      <c r="M234" s="148"/>
      <c r="T234" s="149"/>
      <c r="AT234" s="144" t="s">
        <v>165</v>
      </c>
      <c r="AU234" s="144" t="s">
        <v>84</v>
      </c>
      <c r="AV234" s="11" t="s">
        <v>84</v>
      </c>
      <c r="AW234" s="11" t="s">
        <v>32</v>
      </c>
      <c r="AX234" s="11" t="s">
        <v>76</v>
      </c>
      <c r="AY234" s="144" t="s">
        <v>158</v>
      </c>
    </row>
    <row r="235" spans="2:65" s="11" customFormat="1">
      <c r="B235" s="142"/>
      <c r="D235" s="143" t="s">
        <v>165</v>
      </c>
      <c r="E235" s="144" t="s">
        <v>1</v>
      </c>
      <c r="F235" s="145" t="s">
        <v>1231</v>
      </c>
      <c r="H235" s="146">
        <v>1.98</v>
      </c>
      <c r="I235" s="147"/>
      <c r="L235" s="142"/>
      <c r="M235" s="148"/>
      <c r="T235" s="149"/>
      <c r="AT235" s="144" t="s">
        <v>165</v>
      </c>
      <c r="AU235" s="144" t="s">
        <v>84</v>
      </c>
      <c r="AV235" s="11" t="s">
        <v>84</v>
      </c>
      <c r="AW235" s="11" t="s">
        <v>32</v>
      </c>
      <c r="AX235" s="11" t="s">
        <v>76</v>
      </c>
      <c r="AY235" s="144" t="s">
        <v>158</v>
      </c>
    </row>
    <row r="236" spans="2:65" s="11" customFormat="1">
      <c r="B236" s="142"/>
      <c r="D236" s="143" t="s">
        <v>165</v>
      </c>
      <c r="E236" s="144" t="s">
        <v>1</v>
      </c>
      <c r="F236" s="145" t="s">
        <v>1210</v>
      </c>
      <c r="H236" s="146">
        <v>10.08</v>
      </c>
      <c r="I236" s="147"/>
      <c r="L236" s="142"/>
      <c r="M236" s="148"/>
      <c r="T236" s="149"/>
      <c r="AT236" s="144" t="s">
        <v>165</v>
      </c>
      <c r="AU236" s="144" t="s">
        <v>84</v>
      </c>
      <c r="AV236" s="11" t="s">
        <v>84</v>
      </c>
      <c r="AW236" s="11" t="s">
        <v>32</v>
      </c>
      <c r="AX236" s="11" t="s">
        <v>76</v>
      </c>
      <c r="AY236" s="144" t="s">
        <v>158</v>
      </c>
    </row>
    <row r="237" spans="2:65" s="11" customFormat="1">
      <c r="B237" s="142"/>
      <c r="D237" s="143" t="s">
        <v>165</v>
      </c>
      <c r="E237" s="144" t="s">
        <v>1</v>
      </c>
      <c r="F237" s="145" t="s">
        <v>1211</v>
      </c>
      <c r="H237" s="146">
        <v>4.32</v>
      </c>
      <c r="I237" s="147"/>
      <c r="L237" s="142"/>
      <c r="M237" s="148"/>
      <c r="T237" s="149"/>
      <c r="AT237" s="144" t="s">
        <v>165</v>
      </c>
      <c r="AU237" s="144" t="s">
        <v>84</v>
      </c>
      <c r="AV237" s="11" t="s">
        <v>84</v>
      </c>
      <c r="AW237" s="11" t="s">
        <v>32</v>
      </c>
      <c r="AX237" s="11" t="s">
        <v>76</v>
      </c>
      <c r="AY237" s="144" t="s">
        <v>158</v>
      </c>
    </row>
    <row r="238" spans="2:65" s="11" customFormat="1">
      <c r="B238" s="142"/>
      <c r="D238" s="143" t="s">
        <v>165</v>
      </c>
      <c r="E238" s="144" t="s">
        <v>1</v>
      </c>
      <c r="F238" s="145" t="s">
        <v>1212</v>
      </c>
      <c r="H238" s="146">
        <v>8.82</v>
      </c>
      <c r="I238" s="147"/>
      <c r="L238" s="142"/>
      <c r="M238" s="148"/>
      <c r="T238" s="149"/>
      <c r="AT238" s="144" t="s">
        <v>165</v>
      </c>
      <c r="AU238" s="144" t="s">
        <v>84</v>
      </c>
      <c r="AV238" s="11" t="s">
        <v>84</v>
      </c>
      <c r="AW238" s="11" t="s">
        <v>32</v>
      </c>
      <c r="AX238" s="11" t="s">
        <v>76</v>
      </c>
      <c r="AY238" s="144" t="s">
        <v>158</v>
      </c>
    </row>
    <row r="239" spans="2:65" s="11" customFormat="1">
      <c r="B239" s="142"/>
      <c r="D239" s="143" t="s">
        <v>165</v>
      </c>
      <c r="E239" s="144" t="s">
        <v>1</v>
      </c>
      <c r="F239" s="145" t="s">
        <v>1213</v>
      </c>
      <c r="H239" s="146">
        <v>3.6</v>
      </c>
      <c r="I239" s="147"/>
      <c r="L239" s="142"/>
      <c r="M239" s="148"/>
      <c r="T239" s="149"/>
      <c r="AT239" s="144" t="s">
        <v>165</v>
      </c>
      <c r="AU239" s="144" t="s">
        <v>84</v>
      </c>
      <c r="AV239" s="11" t="s">
        <v>84</v>
      </c>
      <c r="AW239" s="11" t="s">
        <v>32</v>
      </c>
      <c r="AX239" s="11" t="s">
        <v>76</v>
      </c>
      <c r="AY239" s="144" t="s">
        <v>158</v>
      </c>
    </row>
    <row r="240" spans="2:65" s="11" customFormat="1">
      <c r="B240" s="142"/>
      <c r="D240" s="143" t="s">
        <v>165</v>
      </c>
      <c r="E240" s="144" t="s">
        <v>1</v>
      </c>
      <c r="F240" s="145" t="s">
        <v>1566</v>
      </c>
      <c r="H240" s="146">
        <v>8.4</v>
      </c>
      <c r="I240" s="147"/>
      <c r="L240" s="142"/>
      <c r="M240" s="148"/>
      <c r="T240" s="149"/>
      <c r="AT240" s="144" t="s">
        <v>165</v>
      </c>
      <c r="AU240" s="144" t="s">
        <v>84</v>
      </c>
      <c r="AV240" s="11" t="s">
        <v>84</v>
      </c>
      <c r="AW240" s="11" t="s">
        <v>32</v>
      </c>
      <c r="AX240" s="11" t="s">
        <v>76</v>
      </c>
      <c r="AY240" s="144" t="s">
        <v>158</v>
      </c>
    </row>
    <row r="241" spans="2:65" s="11" customFormat="1">
      <c r="B241" s="142"/>
      <c r="D241" s="143" t="s">
        <v>165</v>
      </c>
      <c r="E241" s="144" t="s">
        <v>1</v>
      </c>
      <c r="F241" s="145" t="s">
        <v>1567</v>
      </c>
      <c r="H241" s="146">
        <v>3.6</v>
      </c>
      <c r="I241" s="147"/>
      <c r="L241" s="142"/>
      <c r="M241" s="148"/>
      <c r="T241" s="149"/>
      <c r="AT241" s="144" t="s">
        <v>165</v>
      </c>
      <c r="AU241" s="144" t="s">
        <v>84</v>
      </c>
      <c r="AV241" s="11" t="s">
        <v>84</v>
      </c>
      <c r="AW241" s="11" t="s">
        <v>32</v>
      </c>
      <c r="AX241" s="11" t="s">
        <v>76</v>
      </c>
      <c r="AY241" s="144" t="s">
        <v>158</v>
      </c>
    </row>
    <row r="242" spans="2:65" s="11" customFormat="1">
      <c r="B242" s="142"/>
      <c r="D242" s="143" t="s">
        <v>165</v>
      </c>
      <c r="E242" s="144" t="s">
        <v>1</v>
      </c>
      <c r="F242" s="145" t="s">
        <v>1568</v>
      </c>
      <c r="H242" s="146">
        <v>3</v>
      </c>
      <c r="I242" s="147"/>
      <c r="L242" s="142"/>
      <c r="M242" s="148"/>
      <c r="T242" s="149"/>
      <c r="AT242" s="144" t="s">
        <v>165</v>
      </c>
      <c r="AU242" s="144" t="s">
        <v>84</v>
      </c>
      <c r="AV242" s="11" t="s">
        <v>84</v>
      </c>
      <c r="AW242" s="11" t="s">
        <v>32</v>
      </c>
      <c r="AX242" s="11" t="s">
        <v>76</v>
      </c>
      <c r="AY242" s="144" t="s">
        <v>158</v>
      </c>
    </row>
    <row r="243" spans="2:65" s="11" customFormat="1">
      <c r="B243" s="142"/>
      <c r="D243" s="143" t="s">
        <v>165</v>
      </c>
      <c r="E243" s="144" t="s">
        <v>1</v>
      </c>
      <c r="F243" s="145" t="s">
        <v>1569</v>
      </c>
      <c r="H243" s="146">
        <v>5.25</v>
      </c>
      <c r="I243" s="147"/>
      <c r="L243" s="142"/>
      <c r="M243" s="148"/>
      <c r="T243" s="149"/>
      <c r="AT243" s="144" t="s">
        <v>165</v>
      </c>
      <c r="AU243" s="144" t="s">
        <v>84</v>
      </c>
      <c r="AV243" s="11" t="s">
        <v>84</v>
      </c>
      <c r="AW243" s="11" t="s">
        <v>32</v>
      </c>
      <c r="AX243" s="11" t="s">
        <v>76</v>
      </c>
      <c r="AY243" s="144" t="s">
        <v>158</v>
      </c>
    </row>
    <row r="244" spans="2:65" s="1" customFormat="1" ht="16.5" customHeight="1">
      <c r="B244" s="128"/>
      <c r="C244" s="129" t="s">
        <v>349</v>
      </c>
      <c r="D244" s="129" t="s">
        <v>159</v>
      </c>
      <c r="E244" s="130" t="s">
        <v>1570</v>
      </c>
      <c r="F244" s="131" t="s">
        <v>1571</v>
      </c>
      <c r="G244" s="132" t="s">
        <v>256</v>
      </c>
      <c r="H244" s="133">
        <v>172.52</v>
      </c>
      <c r="I244" s="134"/>
      <c r="J244" s="135">
        <f>ROUND(I244*H244,2)</f>
        <v>0</v>
      </c>
      <c r="K244" s="131" t="s">
        <v>225</v>
      </c>
      <c r="L244" s="30"/>
      <c r="M244" s="136" t="s">
        <v>1</v>
      </c>
      <c r="N244" s="137" t="s">
        <v>41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163</v>
      </c>
      <c r="AT244" s="140" t="s">
        <v>159</v>
      </c>
      <c r="AU244" s="140" t="s">
        <v>84</v>
      </c>
      <c r="AY244" s="15" t="s">
        <v>158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5" t="s">
        <v>80</v>
      </c>
      <c r="BK244" s="141">
        <f>ROUND(I244*H244,2)</f>
        <v>0</v>
      </c>
      <c r="BL244" s="15" t="s">
        <v>163</v>
      </c>
      <c r="BM244" s="140" t="s">
        <v>1572</v>
      </c>
    </row>
    <row r="245" spans="2:65" s="11" customFormat="1" ht="22.5">
      <c r="B245" s="142"/>
      <c r="D245" s="143" t="s">
        <v>165</v>
      </c>
      <c r="E245" s="144" t="s">
        <v>1</v>
      </c>
      <c r="F245" s="145" t="s">
        <v>1573</v>
      </c>
      <c r="H245" s="146">
        <v>186.12</v>
      </c>
      <c r="I245" s="147"/>
      <c r="L245" s="142"/>
      <c r="M245" s="148"/>
      <c r="T245" s="149"/>
      <c r="AT245" s="144" t="s">
        <v>165</v>
      </c>
      <c r="AU245" s="144" t="s">
        <v>84</v>
      </c>
      <c r="AV245" s="11" t="s">
        <v>84</v>
      </c>
      <c r="AW245" s="11" t="s">
        <v>32</v>
      </c>
      <c r="AX245" s="11" t="s">
        <v>76</v>
      </c>
      <c r="AY245" s="144" t="s">
        <v>158</v>
      </c>
    </row>
    <row r="246" spans="2:65" s="11" customFormat="1">
      <c r="B246" s="142"/>
      <c r="D246" s="143" t="s">
        <v>165</v>
      </c>
      <c r="E246" s="144" t="s">
        <v>1</v>
      </c>
      <c r="F246" s="145" t="s">
        <v>1574</v>
      </c>
      <c r="H246" s="146">
        <v>-13.6</v>
      </c>
      <c r="I246" s="147"/>
      <c r="L246" s="142"/>
      <c r="M246" s="148"/>
      <c r="T246" s="149"/>
      <c r="AT246" s="144" t="s">
        <v>165</v>
      </c>
      <c r="AU246" s="144" t="s">
        <v>84</v>
      </c>
      <c r="AV246" s="11" t="s">
        <v>84</v>
      </c>
      <c r="AW246" s="11" t="s">
        <v>32</v>
      </c>
      <c r="AX246" s="11" t="s">
        <v>76</v>
      </c>
      <c r="AY246" s="144" t="s">
        <v>158</v>
      </c>
    </row>
    <row r="247" spans="2:65" s="10" customFormat="1" ht="22.9" customHeight="1">
      <c r="B247" s="118"/>
      <c r="D247" s="119" t="s">
        <v>75</v>
      </c>
      <c r="E247" s="164" t="s">
        <v>192</v>
      </c>
      <c r="F247" s="164" t="s">
        <v>441</v>
      </c>
      <c r="I247" s="121"/>
      <c r="J247" s="165">
        <f>BK247</f>
        <v>0</v>
      </c>
      <c r="L247" s="118"/>
      <c r="M247" s="123"/>
      <c r="P247" s="124">
        <f>SUM(P248:P288)</f>
        <v>0</v>
      </c>
      <c r="R247" s="124">
        <f>SUM(R248:R288)</f>
        <v>0.62739840000000002</v>
      </c>
      <c r="T247" s="125">
        <f>SUM(T248:T288)</f>
        <v>43.221119999999992</v>
      </c>
      <c r="AR247" s="119" t="s">
        <v>80</v>
      </c>
      <c r="AT247" s="126" t="s">
        <v>75</v>
      </c>
      <c r="AU247" s="126" t="s">
        <v>80</v>
      </c>
      <c r="AY247" s="119" t="s">
        <v>158</v>
      </c>
      <c r="BK247" s="127">
        <f>SUM(BK248:BK288)</f>
        <v>0</v>
      </c>
    </row>
    <row r="248" spans="2:65" s="1" customFormat="1" ht="33" customHeight="1">
      <c r="B248" s="128"/>
      <c r="C248" s="129" t="s">
        <v>355</v>
      </c>
      <c r="D248" s="129" t="s">
        <v>159</v>
      </c>
      <c r="E248" s="130" t="s">
        <v>1575</v>
      </c>
      <c r="F248" s="131" t="s">
        <v>1576</v>
      </c>
      <c r="G248" s="132" t="s">
        <v>256</v>
      </c>
      <c r="H248" s="133">
        <v>639.45399999999995</v>
      </c>
      <c r="I248" s="134"/>
      <c r="J248" s="135">
        <f>ROUND(I248*H248,2)</f>
        <v>0</v>
      </c>
      <c r="K248" s="131" t="s">
        <v>225</v>
      </c>
      <c r="L248" s="30"/>
      <c r="M248" s="136" t="s">
        <v>1</v>
      </c>
      <c r="N248" s="137" t="s">
        <v>41</v>
      </c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AR248" s="140" t="s">
        <v>163</v>
      </c>
      <c r="AT248" s="140" t="s">
        <v>159</v>
      </c>
      <c r="AU248" s="140" t="s">
        <v>84</v>
      </c>
      <c r="AY248" s="15" t="s">
        <v>158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5" t="s">
        <v>80</v>
      </c>
      <c r="BK248" s="141">
        <f>ROUND(I248*H248,2)</f>
        <v>0</v>
      </c>
      <c r="BL248" s="15" t="s">
        <v>163</v>
      </c>
      <c r="BM248" s="140" t="s">
        <v>1577</v>
      </c>
    </row>
    <row r="249" spans="2:65" s="11" customFormat="1" ht="22.5">
      <c r="B249" s="142"/>
      <c r="D249" s="143" t="s">
        <v>165</v>
      </c>
      <c r="E249" s="144" t="s">
        <v>1</v>
      </c>
      <c r="F249" s="145" t="s">
        <v>1578</v>
      </c>
      <c r="H249" s="146">
        <v>595.87199999999996</v>
      </c>
      <c r="I249" s="147"/>
      <c r="L249" s="142"/>
      <c r="M249" s="148"/>
      <c r="T249" s="149"/>
      <c r="AT249" s="144" t="s">
        <v>165</v>
      </c>
      <c r="AU249" s="144" t="s">
        <v>84</v>
      </c>
      <c r="AV249" s="11" t="s">
        <v>84</v>
      </c>
      <c r="AW249" s="11" t="s">
        <v>32</v>
      </c>
      <c r="AX249" s="11" t="s">
        <v>76</v>
      </c>
      <c r="AY249" s="144" t="s">
        <v>158</v>
      </c>
    </row>
    <row r="250" spans="2:65" s="11" customFormat="1">
      <c r="B250" s="142"/>
      <c r="D250" s="143" t="s">
        <v>165</v>
      </c>
      <c r="E250" s="144" t="s">
        <v>1</v>
      </c>
      <c r="F250" s="145" t="s">
        <v>1579</v>
      </c>
      <c r="H250" s="146">
        <v>43.582000000000001</v>
      </c>
      <c r="I250" s="147"/>
      <c r="L250" s="142"/>
      <c r="M250" s="148"/>
      <c r="T250" s="149"/>
      <c r="AT250" s="144" t="s">
        <v>165</v>
      </c>
      <c r="AU250" s="144" t="s">
        <v>84</v>
      </c>
      <c r="AV250" s="11" t="s">
        <v>84</v>
      </c>
      <c r="AW250" s="11" t="s">
        <v>32</v>
      </c>
      <c r="AX250" s="11" t="s">
        <v>76</v>
      </c>
      <c r="AY250" s="144" t="s">
        <v>158</v>
      </c>
    </row>
    <row r="251" spans="2:65" s="1" customFormat="1" ht="37.9" customHeight="1">
      <c r="B251" s="128"/>
      <c r="C251" s="129" t="s">
        <v>360</v>
      </c>
      <c r="D251" s="129" t="s">
        <v>159</v>
      </c>
      <c r="E251" s="130" t="s">
        <v>1580</v>
      </c>
      <c r="F251" s="131" t="s">
        <v>1581</v>
      </c>
      <c r="G251" s="132" t="s">
        <v>256</v>
      </c>
      <c r="H251" s="133">
        <v>38367.24</v>
      </c>
      <c r="I251" s="134"/>
      <c r="J251" s="135">
        <f>ROUND(I251*H251,2)</f>
        <v>0</v>
      </c>
      <c r="K251" s="131" t="s">
        <v>225</v>
      </c>
      <c r="L251" s="30"/>
      <c r="M251" s="136" t="s">
        <v>1</v>
      </c>
      <c r="N251" s="137" t="s">
        <v>41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163</v>
      </c>
      <c r="AT251" s="140" t="s">
        <v>159</v>
      </c>
      <c r="AU251" s="140" t="s">
        <v>84</v>
      </c>
      <c r="AY251" s="15" t="s">
        <v>158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5" t="s">
        <v>80</v>
      </c>
      <c r="BK251" s="141">
        <f>ROUND(I251*H251,2)</f>
        <v>0</v>
      </c>
      <c r="BL251" s="15" t="s">
        <v>163</v>
      </c>
      <c r="BM251" s="140" t="s">
        <v>1582</v>
      </c>
    </row>
    <row r="252" spans="2:65" s="11" customFormat="1">
      <c r="B252" s="142"/>
      <c r="D252" s="143" t="s">
        <v>165</v>
      </c>
      <c r="F252" s="145" t="s">
        <v>1583</v>
      </c>
      <c r="H252" s="146">
        <v>38367.24</v>
      </c>
      <c r="I252" s="147"/>
      <c r="L252" s="142"/>
      <c r="M252" s="148"/>
      <c r="T252" s="149"/>
      <c r="AT252" s="144" t="s">
        <v>165</v>
      </c>
      <c r="AU252" s="144" t="s">
        <v>84</v>
      </c>
      <c r="AV252" s="11" t="s">
        <v>84</v>
      </c>
      <c r="AW252" s="11" t="s">
        <v>3</v>
      </c>
      <c r="AX252" s="11" t="s">
        <v>80</v>
      </c>
      <c r="AY252" s="144" t="s">
        <v>158</v>
      </c>
    </row>
    <row r="253" spans="2:65" s="1" customFormat="1" ht="33" customHeight="1">
      <c r="B253" s="128"/>
      <c r="C253" s="129" t="s">
        <v>112</v>
      </c>
      <c r="D253" s="129" t="s">
        <v>159</v>
      </c>
      <c r="E253" s="130" t="s">
        <v>1584</v>
      </c>
      <c r="F253" s="131" t="s">
        <v>1585</v>
      </c>
      <c r="G253" s="132" t="s">
        <v>256</v>
      </c>
      <c r="H253" s="133">
        <v>639.45399999999995</v>
      </c>
      <c r="I253" s="134"/>
      <c r="J253" s="135">
        <f>ROUND(I253*H253,2)</f>
        <v>0</v>
      </c>
      <c r="K253" s="131" t="s">
        <v>225</v>
      </c>
      <c r="L253" s="30"/>
      <c r="M253" s="136" t="s">
        <v>1</v>
      </c>
      <c r="N253" s="137" t="s">
        <v>41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163</v>
      </c>
      <c r="AT253" s="140" t="s">
        <v>159</v>
      </c>
      <c r="AU253" s="140" t="s">
        <v>84</v>
      </c>
      <c r="AY253" s="15" t="s">
        <v>158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5" t="s">
        <v>80</v>
      </c>
      <c r="BK253" s="141">
        <f>ROUND(I253*H253,2)</f>
        <v>0</v>
      </c>
      <c r="BL253" s="15" t="s">
        <v>163</v>
      </c>
      <c r="BM253" s="140" t="s">
        <v>1586</v>
      </c>
    </row>
    <row r="254" spans="2:65" s="1" customFormat="1" ht="21.75" customHeight="1">
      <c r="B254" s="128"/>
      <c r="C254" s="129" t="s">
        <v>371</v>
      </c>
      <c r="D254" s="129" t="s">
        <v>159</v>
      </c>
      <c r="E254" s="130" t="s">
        <v>1587</v>
      </c>
      <c r="F254" s="131" t="s">
        <v>1588</v>
      </c>
      <c r="G254" s="132" t="s">
        <v>256</v>
      </c>
      <c r="H254" s="133">
        <v>639.45399999999995</v>
      </c>
      <c r="I254" s="134"/>
      <c r="J254" s="135">
        <f>ROUND(I254*H254,2)</f>
        <v>0</v>
      </c>
      <c r="K254" s="131" t="s">
        <v>225</v>
      </c>
      <c r="L254" s="30"/>
      <c r="M254" s="136" t="s">
        <v>1</v>
      </c>
      <c r="N254" s="137" t="s">
        <v>41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163</v>
      </c>
      <c r="AT254" s="140" t="s">
        <v>159</v>
      </c>
      <c r="AU254" s="140" t="s">
        <v>84</v>
      </c>
      <c r="AY254" s="15" t="s">
        <v>158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5" t="s">
        <v>80</v>
      </c>
      <c r="BK254" s="141">
        <f>ROUND(I254*H254,2)</f>
        <v>0</v>
      </c>
      <c r="BL254" s="15" t="s">
        <v>163</v>
      </c>
      <c r="BM254" s="140" t="s">
        <v>1589</v>
      </c>
    </row>
    <row r="255" spans="2:65" s="1" customFormat="1" ht="21.75" customHeight="1">
      <c r="B255" s="128"/>
      <c r="C255" s="129" t="s">
        <v>377</v>
      </c>
      <c r="D255" s="129" t="s">
        <v>159</v>
      </c>
      <c r="E255" s="130" t="s">
        <v>1590</v>
      </c>
      <c r="F255" s="131" t="s">
        <v>1591</v>
      </c>
      <c r="G255" s="132" t="s">
        <v>256</v>
      </c>
      <c r="H255" s="133">
        <v>38367.24</v>
      </c>
      <c r="I255" s="134"/>
      <c r="J255" s="135">
        <f>ROUND(I255*H255,2)</f>
        <v>0</v>
      </c>
      <c r="K255" s="131" t="s">
        <v>225</v>
      </c>
      <c r="L255" s="30"/>
      <c r="M255" s="136" t="s">
        <v>1</v>
      </c>
      <c r="N255" s="137" t="s">
        <v>41</v>
      </c>
      <c r="P255" s="138">
        <f>O255*H255</f>
        <v>0</v>
      </c>
      <c r="Q255" s="138">
        <v>0</v>
      </c>
      <c r="R255" s="138">
        <f>Q255*H255</f>
        <v>0</v>
      </c>
      <c r="S255" s="138">
        <v>0</v>
      </c>
      <c r="T255" s="139">
        <f>S255*H255</f>
        <v>0</v>
      </c>
      <c r="AR255" s="140" t="s">
        <v>163</v>
      </c>
      <c r="AT255" s="140" t="s">
        <v>159</v>
      </c>
      <c r="AU255" s="140" t="s">
        <v>84</v>
      </c>
      <c r="AY255" s="15" t="s">
        <v>158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5" t="s">
        <v>80</v>
      </c>
      <c r="BK255" s="141">
        <f>ROUND(I255*H255,2)</f>
        <v>0</v>
      </c>
      <c r="BL255" s="15" t="s">
        <v>163</v>
      </c>
      <c r="BM255" s="140" t="s">
        <v>1592</v>
      </c>
    </row>
    <row r="256" spans="2:65" s="11" customFormat="1">
      <c r="B256" s="142"/>
      <c r="D256" s="143" t="s">
        <v>165</v>
      </c>
      <c r="F256" s="145" t="s">
        <v>1583</v>
      </c>
      <c r="H256" s="146">
        <v>38367.24</v>
      </c>
      <c r="I256" s="147"/>
      <c r="L256" s="142"/>
      <c r="M256" s="148"/>
      <c r="T256" s="149"/>
      <c r="AT256" s="144" t="s">
        <v>165</v>
      </c>
      <c r="AU256" s="144" t="s">
        <v>84</v>
      </c>
      <c r="AV256" s="11" t="s">
        <v>84</v>
      </c>
      <c r="AW256" s="11" t="s">
        <v>3</v>
      </c>
      <c r="AX256" s="11" t="s">
        <v>80</v>
      </c>
      <c r="AY256" s="144" t="s">
        <v>158</v>
      </c>
    </row>
    <row r="257" spans="2:65" s="1" customFormat="1" ht="21.75" customHeight="1">
      <c r="B257" s="128"/>
      <c r="C257" s="129" t="s">
        <v>383</v>
      </c>
      <c r="D257" s="129" t="s">
        <v>159</v>
      </c>
      <c r="E257" s="130" t="s">
        <v>1593</v>
      </c>
      <c r="F257" s="131" t="s">
        <v>1594</v>
      </c>
      <c r="G257" s="132" t="s">
        <v>256</v>
      </c>
      <c r="H257" s="133">
        <v>639.45399999999995</v>
      </c>
      <c r="I257" s="134"/>
      <c r="J257" s="135">
        <f>ROUND(I257*H257,2)</f>
        <v>0</v>
      </c>
      <c r="K257" s="131" t="s">
        <v>225</v>
      </c>
      <c r="L257" s="30"/>
      <c r="M257" s="136" t="s">
        <v>1</v>
      </c>
      <c r="N257" s="137" t="s">
        <v>41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163</v>
      </c>
      <c r="AT257" s="140" t="s">
        <v>159</v>
      </c>
      <c r="AU257" s="140" t="s">
        <v>84</v>
      </c>
      <c r="AY257" s="15" t="s">
        <v>158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80</v>
      </c>
      <c r="BK257" s="141">
        <f>ROUND(I257*H257,2)</f>
        <v>0</v>
      </c>
      <c r="BL257" s="15" t="s">
        <v>163</v>
      </c>
      <c r="BM257" s="140" t="s">
        <v>1595</v>
      </c>
    </row>
    <row r="258" spans="2:65" s="1" customFormat="1" ht="16.5" customHeight="1">
      <c r="B258" s="128"/>
      <c r="C258" s="129" t="s">
        <v>411</v>
      </c>
      <c r="D258" s="129" t="s">
        <v>159</v>
      </c>
      <c r="E258" s="130" t="s">
        <v>1596</v>
      </c>
      <c r="F258" s="131" t="s">
        <v>1597</v>
      </c>
      <c r="G258" s="132" t="s">
        <v>352</v>
      </c>
      <c r="H258" s="133">
        <v>14</v>
      </c>
      <c r="I258" s="134"/>
      <c r="J258" s="135">
        <f>ROUND(I258*H258,2)</f>
        <v>0</v>
      </c>
      <c r="K258" s="131" t="s">
        <v>225</v>
      </c>
      <c r="L258" s="30"/>
      <c r="M258" s="136" t="s">
        <v>1</v>
      </c>
      <c r="N258" s="137" t="s">
        <v>41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163</v>
      </c>
      <c r="AT258" s="140" t="s">
        <v>159</v>
      </c>
      <c r="AU258" s="140" t="s">
        <v>84</v>
      </c>
      <c r="AY258" s="15" t="s">
        <v>158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5" t="s">
        <v>80</v>
      </c>
      <c r="BK258" s="141">
        <f>ROUND(I258*H258,2)</f>
        <v>0</v>
      </c>
      <c r="BL258" s="15" t="s">
        <v>163</v>
      </c>
      <c r="BM258" s="140" t="s">
        <v>1598</v>
      </c>
    </row>
    <row r="259" spans="2:65" s="1" customFormat="1" ht="24.2" customHeight="1">
      <c r="B259" s="128"/>
      <c r="C259" s="129" t="s">
        <v>416</v>
      </c>
      <c r="D259" s="129" t="s">
        <v>159</v>
      </c>
      <c r="E259" s="130" t="s">
        <v>1599</v>
      </c>
      <c r="F259" s="131" t="s">
        <v>1600</v>
      </c>
      <c r="G259" s="132" t="s">
        <v>352</v>
      </c>
      <c r="H259" s="133">
        <v>840</v>
      </c>
      <c r="I259" s="134"/>
      <c r="J259" s="135">
        <f>ROUND(I259*H259,2)</f>
        <v>0</v>
      </c>
      <c r="K259" s="131" t="s">
        <v>225</v>
      </c>
      <c r="L259" s="30"/>
      <c r="M259" s="136" t="s">
        <v>1</v>
      </c>
      <c r="N259" s="137" t="s">
        <v>41</v>
      </c>
      <c r="P259" s="138">
        <f>O259*H259</f>
        <v>0</v>
      </c>
      <c r="Q259" s="138">
        <v>0</v>
      </c>
      <c r="R259" s="138">
        <f>Q259*H259</f>
        <v>0</v>
      </c>
      <c r="S259" s="138">
        <v>0</v>
      </c>
      <c r="T259" s="139">
        <f>S259*H259</f>
        <v>0</v>
      </c>
      <c r="AR259" s="140" t="s">
        <v>163</v>
      </c>
      <c r="AT259" s="140" t="s">
        <v>159</v>
      </c>
      <c r="AU259" s="140" t="s">
        <v>84</v>
      </c>
      <c r="AY259" s="15" t="s">
        <v>158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5" t="s">
        <v>80</v>
      </c>
      <c r="BK259" s="141">
        <f>ROUND(I259*H259,2)</f>
        <v>0</v>
      </c>
      <c r="BL259" s="15" t="s">
        <v>163</v>
      </c>
      <c r="BM259" s="140" t="s">
        <v>1601</v>
      </c>
    </row>
    <row r="260" spans="2:65" s="11" customFormat="1">
      <c r="B260" s="142"/>
      <c r="D260" s="143" t="s">
        <v>165</v>
      </c>
      <c r="F260" s="145" t="s">
        <v>1602</v>
      </c>
      <c r="H260" s="146">
        <v>840</v>
      </c>
      <c r="I260" s="147"/>
      <c r="L260" s="142"/>
      <c r="M260" s="148"/>
      <c r="T260" s="149"/>
      <c r="AT260" s="144" t="s">
        <v>165</v>
      </c>
      <c r="AU260" s="144" t="s">
        <v>84</v>
      </c>
      <c r="AV260" s="11" t="s">
        <v>84</v>
      </c>
      <c r="AW260" s="11" t="s">
        <v>3</v>
      </c>
      <c r="AX260" s="11" t="s">
        <v>80</v>
      </c>
      <c r="AY260" s="144" t="s">
        <v>158</v>
      </c>
    </row>
    <row r="261" spans="2:65" s="1" customFormat="1" ht="16.5" customHeight="1">
      <c r="B261" s="128"/>
      <c r="C261" s="129" t="s">
        <v>420</v>
      </c>
      <c r="D261" s="129" t="s">
        <v>159</v>
      </c>
      <c r="E261" s="130" t="s">
        <v>1603</v>
      </c>
      <c r="F261" s="131" t="s">
        <v>1604</v>
      </c>
      <c r="G261" s="132" t="s">
        <v>352</v>
      </c>
      <c r="H261" s="133">
        <v>14</v>
      </c>
      <c r="I261" s="134"/>
      <c r="J261" s="135">
        <f>ROUND(I261*H261,2)</f>
        <v>0</v>
      </c>
      <c r="K261" s="131" t="s">
        <v>225</v>
      </c>
      <c r="L261" s="30"/>
      <c r="M261" s="136" t="s">
        <v>1</v>
      </c>
      <c r="N261" s="137" t="s">
        <v>41</v>
      </c>
      <c r="P261" s="138">
        <f>O261*H261</f>
        <v>0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AR261" s="140" t="s">
        <v>163</v>
      </c>
      <c r="AT261" s="140" t="s">
        <v>159</v>
      </c>
      <c r="AU261" s="140" t="s">
        <v>84</v>
      </c>
      <c r="AY261" s="15" t="s">
        <v>158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5" t="s">
        <v>80</v>
      </c>
      <c r="BK261" s="141">
        <f>ROUND(I261*H261,2)</f>
        <v>0</v>
      </c>
      <c r="BL261" s="15" t="s">
        <v>163</v>
      </c>
      <c r="BM261" s="140" t="s">
        <v>1605</v>
      </c>
    </row>
    <row r="262" spans="2:65" s="1" customFormat="1" ht="37.9" customHeight="1">
      <c r="B262" s="128"/>
      <c r="C262" s="129" t="s">
        <v>424</v>
      </c>
      <c r="D262" s="129" t="s">
        <v>159</v>
      </c>
      <c r="E262" s="130" t="s">
        <v>1606</v>
      </c>
      <c r="F262" s="131" t="s">
        <v>1607</v>
      </c>
      <c r="G262" s="132" t="s">
        <v>256</v>
      </c>
      <c r="H262" s="133">
        <v>712.92</v>
      </c>
      <c r="I262" s="134"/>
      <c r="J262" s="135">
        <f>ROUND(I262*H262,2)</f>
        <v>0</v>
      </c>
      <c r="K262" s="131" t="s">
        <v>225</v>
      </c>
      <c r="L262" s="30"/>
      <c r="M262" s="136" t="s">
        <v>1</v>
      </c>
      <c r="N262" s="137" t="s">
        <v>41</v>
      </c>
      <c r="P262" s="138">
        <f>O262*H262</f>
        <v>0</v>
      </c>
      <c r="Q262" s="138">
        <v>0</v>
      </c>
      <c r="R262" s="138">
        <f>Q262*H262</f>
        <v>0</v>
      </c>
      <c r="S262" s="138">
        <v>5.8999999999999997E-2</v>
      </c>
      <c r="T262" s="139">
        <f>S262*H262</f>
        <v>42.062279999999994</v>
      </c>
      <c r="AR262" s="140" t="s">
        <v>163</v>
      </c>
      <c r="AT262" s="140" t="s">
        <v>159</v>
      </c>
      <c r="AU262" s="140" t="s">
        <v>84</v>
      </c>
      <c r="AY262" s="15" t="s">
        <v>158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5" t="s">
        <v>80</v>
      </c>
      <c r="BK262" s="141">
        <f>ROUND(I262*H262,2)</f>
        <v>0</v>
      </c>
      <c r="BL262" s="15" t="s">
        <v>163</v>
      </c>
      <c r="BM262" s="140" t="s">
        <v>1608</v>
      </c>
    </row>
    <row r="263" spans="2:65" s="11" customFormat="1" ht="22.5">
      <c r="B263" s="142"/>
      <c r="D263" s="143" t="s">
        <v>165</v>
      </c>
      <c r="E263" s="144" t="s">
        <v>1</v>
      </c>
      <c r="F263" s="145" t="s">
        <v>1609</v>
      </c>
      <c r="H263" s="146">
        <v>627.15599999999995</v>
      </c>
      <c r="I263" s="147"/>
      <c r="L263" s="142"/>
      <c r="M263" s="148"/>
      <c r="T263" s="149"/>
      <c r="AT263" s="144" t="s">
        <v>165</v>
      </c>
      <c r="AU263" s="144" t="s">
        <v>84</v>
      </c>
      <c r="AV263" s="11" t="s">
        <v>84</v>
      </c>
      <c r="AW263" s="11" t="s">
        <v>32</v>
      </c>
      <c r="AX263" s="11" t="s">
        <v>76</v>
      </c>
      <c r="AY263" s="144" t="s">
        <v>158</v>
      </c>
    </row>
    <row r="264" spans="2:65" s="11" customFormat="1">
      <c r="B264" s="142"/>
      <c r="D264" s="143" t="s">
        <v>165</v>
      </c>
      <c r="E264" s="144" t="s">
        <v>1</v>
      </c>
      <c r="F264" s="145" t="s">
        <v>1492</v>
      </c>
      <c r="H264" s="146">
        <v>41.381999999999998</v>
      </c>
      <c r="I264" s="147"/>
      <c r="L264" s="142"/>
      <c r="M264" s="148"/>
      <c r="T264" s="149"/>
      <c r="AT264" s="144" t="s">
        <v>165</v>
      </c>
      <c r="AU264" s="144" t="s">
        <v>84</v>
      </c>
      <c r="AV264" s="11" t="s">
        <v>84</v>
      </c>
      <c r="AW264" s="11" t="s">
        <v>32</v>
      </c>
      <c r="AX264" s="11" t="s">
        <v>76</v>
      </c>
      <c r="AY264" s="144" t="s">
        <v>158</v>
      </c>
    </row>
    <row r="265" spans="2:65" s="11" customFormat="1">
      <c r="B265" s="142"/>
      <c r="D265" s="143" t="s">
        <v>165</v>
      </c>
      <c r="E265" s="144" t="s">
        <v>1</v>
      </c>
      <c r="F265" s="145" t="s">
        <v>1493</v>
      </c>
      <c r="H265" s="146">
        <v>-13.176</v>
      </c>
      <c r="I265" s="147"/>
      <c r="L265" s="142"/>
      <c r="M265" s="148"/>
      <c r="T265" s="149"/>
      <c r="AT265" s="144" t="s">
        <v>165</v>
      </c>
      <c r="AU265" s="144" t="s">
        <v>84</v>
      </c>
      <c r="AV265" s="11" t="s">
        <v>84</v>
      </c>
      <c r="AW265" s="11" t="s">
        <v>32</v>
      </c>
      <c r="AX265" s="11" t="s">
        <v>76</v>
      </c>
      <c r="AY265" s="144" t="s">
        <v>158</v>
      </c>
    </row>
    <row r="266" spans="2:65" s="11" customFormat="1">
      <c r="B266" s="142"/>
      <c r="D266" s="143" t="s">
        <v>165</v>
      </c>
      <c r="E266" s="144" t="s">
        <v>1</v>
      </c>
      <c r="F266" s="145" t="s">
        <v>1494</v>
      </c>
      <c r="H266" s="146">
        <v>-30.472000000000001</v>
      </c>
      <c r="I266" s="147"/>
      <c r="L266" s="142"/>
      <c r="M266" s="148"/>
      <c r="T266" s="149"/>
      <c r="AT266" s="144" t="s">
        <v>165</v>
      </c>
      <c r="AU266" s="144" t="s">
        <v>84</v>
      </c>
      <c r="AV266" s="11" t="s">
        <v>84</v>
      </c>
      <c r="AW266" s="11" t="s">
        <v>32</v>
      </c>
      <c r="AX266" s="11" t="s">
        <v>76</v>
      </c>
      <c r="AY266" s="144" t="s">
        <v>158</v>
      </c>
    </row>
    <row r="267" spans="2:65" s="11" customFormat="1">
      <c r="B267" s="142"/>
      <c r="D267" s="143" t="s">
        <v>165</v>
      </c>
      <c r="E267" s="144" t="s">
        <v>1</v>
      </c>
      <c r="F267" s="145" t="s">
        <v>1495</v>
      </c>
      <c r="H267" s="146">
        <v>-3.25</v>
      </c>
      <c r="I267" s="147"/>
      <c r="L267" s="142"/>
      <c r="M267" s="148"/>
      <c r="T267" s="149"/>
      <c r="AT267" s="144" t="s">
        <v>165</v>
      </c>
      <c r="AU267" s="144" t="s">
        <v>84</v>
      </c>
      <c r="AV267" s="11" t="s">
        <v>84</v>
      </c>
      <c r="AW267" s="11" t="s">
        <v>32</v>
      </c>
      <c r="AX267" s="11" t="s">
        <v>76</v>
      </c>
      <c r="AY267" s="144" t="s">
        <v>158</v>
      </c>
    </row>
    <row r="268" spans="2:65" s="11" customFormat="1">
      <c r="B268" s="142"/>
      <c r="D268" s="143" t="s">
        <v>165</v>
      </c>
      <c r="E268" s="144" t="s">
        <v>1</v>
      </c>
      <c r="F268" s="145" t="s">
        <v>1496</v>
      </c>
      <c r="H268" s="146">
        <v>-1.98</v>
      </c>
      <c r="I268" s="147"/>
      <c r="L268" s="142"/>
      <c r="M268" s="148"/>
      <c r="T268" s="149"/>
      <c r="AT268" s="144" t="s">
        <v>165</v>
      </c>
      <c r="AU268" s="144" t="s">
        <v>84</v>
      </c>
      <c r="AV268" s="11" t="s">
        <v>84</v>
      </c>
      <c r="AW268" s="11" t="s">
        <v>32</v>
      </c>
      <c r="AX268" s="11" t="s">
        <v>76</v>
      </c>
      <c r="AY268" s="144" t="s">
        <v>158</v>
      </c>
    </row>
    <row r="269" spans="2:65" s="11" customFormat="1">
      <c r="B269" s="142"/>
      <c r="D269" s="143" t="s">
        <v>165</v>
      </c>
      <c r="E269" s="144" t="s">
        <v>1</v>
      </c>
      <c r="F269" s="145" t="s">
        <v>1203</v>
      </c>
      <c r="H269" s="146">
        <v>-10.08</v>
      </c>
      <c r="I269" s="147"/>
      <c r="L269" s="142"/>
      <c r="M269" s="148"/>
      <c r="T269" s="149"/>
      <c r="AT269" s="144" t="s">
        <v>165</v>
      </c>
      <c r="AU269" s="144" t="s">
        <v>84</v>
      </c>
      <c r="AV269" s="11" t="s">
        <v>84</v>
      </c>
      <c r="AW269" s="11" t="s">
        <v>32</v>
      </c>
      <c r="AX269" s="11" t="s">
        <v>76</v>
      </c>
      <c r="AY269" s="144" t="s">
        <v>158</v>
      </c>
    </row>
    <row r="270" spans="2:65" s="11" customFormat="1">
      <c r="B270" s="142"/>
      <c r="D270" s="143" t="s">
        <v>165</v>
      </c>
      <c r="E270" s="144" t="s">
        <v>1</v>
      </c>
      <c r="F270" s="145" t="s">
        <v>1204</v>
      </c>
      <c r="H270" s="146">
        <v>-4.32</v>
      </c>
      <c r="I270" s="147"/>
      <c r="L270" s="142"/>
      <c r="M270" s="148"/>
      <c r="T270" s="149"/>
      <c r="AT270" s="144" t="s">
        <v>165</v>
      </c>
      <c r="AU270" s="144" t="s">
        <v>84</v>
      </c>
      <c r="AV270" s="11" t="s">
        <v>84</v>
      </c>
      <c r="AW270" s="11" t="s">
        <v>32</v>
      </c>
      <c r="AX270" s="11" t="s">
        <v>76</v>
      </c>
      <c r="AY270" s="144" t="s">
        <v>158</v>
      </c>
    </row>
    <row r="271" spans="2:65" s="11" customFormat="1">
      <c r="B271" s="142"/>
      <c r="D271" s="143" t="s">
        <v>165</v>
      </c>
      <c r="E271" s="144" t="s">
        <v>1</v>
      </c>
      <c r="F271" s="145" t="s">
        <v>1205</v>
      </c>
      <c r="H271" s="146">
        <v>-8.82</v>
      </c>
      <c r="I271" s="147"/>
      <c r="L271" s="142"/>
      <c r="M271" s="148"/>
      <c r="T271" s="149"/>
      <c r="AT271" s="144" t="s">
        <v>165</v>
      </c>
      <c r="AU271" s="144" t="s">
        <v>84</v>
      </c>
      <c r="AV271" s="11" t="s">
        <v>84</v>
      </c>
      <c r="AW271" s="11" t="s">
        <v>32</v>
      </c>
      <c r="AX271" s="11" t="s">
        <v>76</v>
      </c>
      <c r="AY271" s="144" t="s">
        <v>158</v>
      </c>
    </row>
    <row r="272" spans="2:65" s="11" customFormat="1">
      <c r="B272" s="142"/>
      <c r="D272" s="143" t="s">
        <v>165</v>
      </c>
      <c r="E272" s="144" t="s">
        <v>1</v>
      </c>
      <c r="F272" s="145" t="s">
        <v>1206</v>
      </c>
      <c r="H272" s="146">
        <v>-3.6</v>
      </c>
      <c r="I272" s="147"/>
      <c r="L272" s="142"/>
      <c r="M272" s="148"/>
      <c r="T272" s="149"/>
      <c r="AT272" s="144" t="s">
        <v>165</v>
      </c>
      <c r="AU272" s="144" t="s">
        <v>84</v>
      </c>
      <c r="AV272" s="11" t="s">
        <v>84</v>
      </c>
      <c r="AW272" s="11" t="s">
        <v>32</v>
      </c>
      <c r="AX272" s="11" t="s">
        <v>76</v>
      </c>
      <c r="AY272" s="144" t="s">
        <v>158</v>
      </c>
    </row>
    <row r="273" spans="2:65" s="11" customFormat="1">
      <c r="B273" s="142"/>
      <c r="D273" s="143" t="s">
        <v>165</v>
      </c>
      <c r="E273" s="144" t="s">
        <v>1</v>
      </c>
      <c r="F273" s="145" t="s">
        <v>1497</v>
      </c>
      <c r="H273" s="146">
        <v>-8.4</v>
      </c>
      <c r="I273" s="147"/>
      <c r="L273" s="142"/>
      <c r="M273" s="148"/>
      <c r="T273" s="149"/>
      <c r="AT273" s="144" t="s">
        <v>165</v>
      </c>
      <c r="AU273" s="144" t="s">
        <v>84</v>
      </c>
      <c r="AV273" s="11" t="s">
        <v>84</v>
      </c>
      <c r="AW273" s="11" t="s">
        <v>32</v>
      </c>
      <c r="AX273" s="11" t="s">
        <v>76</v>
      </c>
      <c r="AY273" s="144" t="s">
        <v>158</v>
      </c>
    </row>
    <row r="274" spans="2:65" s="11" customFormat="1">
      <c r="B274" s="142"/>
      <c r="D274" s="143" t="s">
        <v>165</v>
      </c>
      <c r="E274" s="144" t="s">
        <v>1</v>
      </c>
      <c r="F274" s="145" t="s">
        <v>1498</v>
      </c>
      <c r="H274" s="146">
        <v>-3.6</v>
      </c>
      <c r="I274" s="147"/>
      <c r="L274" s="142"/>
      <c r="M274" s="148"/>
      <c r="T274" s="149"/>
      <c r="AT274" s="144" t="s">
        <v>165</v>
      </c>
      <c r="AU274" s="144" t="s">
        <v>84</v>
      </c>
      <c r="AV274" s="11" t="s">
        <v>84</v>
      </c>
      <c r="AW274" s="11" t="s">
        <v>32</v>
      </c>
      <c r="AX274" s="11" t="s">
        <v>76</v>
      </c>
      <c r="AY274" s="144" t="s">
        <v>158</v>
      </c>
    </row>
    <row r="275" spans="2:65" s="11" customFormat="1">
      <c r="B275" s="142"/>
      <c r="D275" s="143" t="s">
        <v>165</v>
      </c>
      <c r="E275" s="144" t="s">
        <v>1</v>
      </c>
      <c r="F275" s="145" t="s">
        <v>1499</v>
      </c>
      <c r="H275" s="146">
        <v>-3</v>
      </c>
      <c r="I275" s="147"/>
      <c r="L275" s="142"/>
      <c r="M275" s="148"/>
      <c r="T275" s="149"/>
      <c r="AT275" s="144" t="s">
        <v>165</v>
      </c>
      <c r="AU275" s="144" t="s">
        <v>84</v>
      </c>
      <c r="AV275" s="11" t="s">
        <v>84</v>
      </c>
      <c r="AW275" s="11" t="s">
        <v>32</v>
      </c>
      <c r="AX275" s="11" t="s">
        <v>76</v>
      </c>
      <c r="AY275" s="144" t="s">
        <v>158</v>
      </c>
    </row>
    <row r="276" spans="2:65" s="11" customFormat="1">
      <c r="B276" s="142"/>
      <c r="D276" s="143" t="s">
        <v>165</v>
      </c>
      <c r="E276" s="144" t="s">
        <v>1</v>
      </c>
      <c r="F276" s="145" t="s">
        <v>1500</v>
      </c>
      <c r="H276" s="146">
        <v>-5.25</v>
      </c>
      <c r="I276" s="147"/>
      <c r="L276" s="142"/>
      <c r="M276" s="148"/>
      <c r="T276" s="149"/>
      <c r="AT276" s="144" t="s">
        <v>165</v>
      </c>
      <c r="AU276" s="144" t="s">
        <v>84</v>
      </c>
      <c r="AV276" s="11" t="s">
        <v>84</v>
      </c>
      <c r="AW276" s="11" t="s">
        <v>32</v>
      </c>
      <c r="AX276" s="11" t="s">
        <v>76</v>
      </c>
      <c r="AY276" s="144" t="s">
        <v>158</v>
      </c>
    </row>
    <row r="277" spans="2:65" s="11" customFormat="1" ht="22.5">
      <c r="B277" s="142"/>
      <c r="D277" s="143" t="s">
        <v>165</v>
      </c>
      <c r="E277" s="144" t="s">
        <v>1</v>
      </c>
      <c r="F277" s="145" t="s">
        <v>1610</v>
      </c>
      <c r="H277" s="146">
        <v>186.12</v>
      </c>
      <c r="I277" s="147"/>
      <c r="L277" s="142"/>
      <c r="M277" s="148"/>
      <c r="T277" s="149"/>
      <c r="AT277" s="144" t="s">
        <v>165</v>
      </c>
      <c r="AU277" s="144" t="s">
        <v>84</v>
      </c>
      <c r="AV277" s="11" t="s">
        <v>84</v>
      </c>
      <c r="AW277" s="11" t="s">
        <v>32</v>
      </c>
      <c r="AX277" s="11" t="s">
        <v>76</v>
      </c>
      <c r="AY277" s="144" t="s">
        <v>158</v>
      </c>
    </row>
    <row r="278" spans="2:65" s="11" customFormat="1">
      <c r="B278" s="142"/>
      <c r="D278" s="143" t="s">
        <v>165</v>
      </c>
      <c r="E278" s="144" t="s">
        <v>1</v>
      </c>
      <c r="F278" s="145" t="s">
        <v>1574</v>
      </c>
      <c r="H278" s="146">
        <v>-13.6</v>
      </c>
      <c r="I278" s="147"/>
      <c r="L278" s="142"/>
      <c r="M278" s="148"/>
      <c r="T278" s="149"/>
      <c r="AT278" s="144" t="s">
        <v>165</v>
      </c>
      <c r="AU278" s="144" t="s">
        <v>84</v>
      </c>
      <c r="AV278" s="11" t="s">
        <v>84</v>
      </c>
      <c r="AW278" s="11" t="s">
        <v>32</v>
      </c>
      <c r="AX278" s="11" t="s">
        <v>76</v>
      </c>
      <c r="AY278" s="144" t="s">
        <v>158</v>
      </c>
    </row>
    <row r="279" spans="2:65" s="11" customFormat="1">
      <c r="B279" s="142"/>
      <c r="D279" s="143" t="s">
        <v>165</v>
      </c>
      <c r="E279" s="144" t="s">
        <v>1</v>
      </c>
      <c r="F279" s="145" t="s">
        <v>1611</v>
      </c>
      <c r="H279" s="146">
        <v>-32.19</v>
      </c>
      <c r="I279" s="147"/>
      <c r="L279" s="142"/>
      <c r="M279" s="148"/>
      <c r="T279" s="149"/>
      <c r="AT279" s="144" t="s">
        <v>165</v>
      </c>
      <c r="AU279" s="144" t="s">
        <v>84</v>
      </c>
      <c r="AV279" s="11" t="s">
        <v>84</v>
      </c>
      <c r="AW279" s="11" t="s">
        <v>32</v>
      </c>
      <c r="AX279" s="11" t="s">
        <v>76</v>
      </c>
      <c r="AY279" s="144" t="s">
        <v>158</v>
      </c>
    </row>
    <row r="280" spans="2:65" s="1" customFormat="1" ht="33" customHeight="1">
      <c r="B280" s="128"/>
      <c r="C280" s="129" t="s">
        <v>428</v>
      </c>
      <c r="D280" s="129" t="s">
        <v>159</v>
      </c>
      <c r="E280" s="130" t="s">
        <v>1612</v>
      </c>
      <c r="F280" s="131" t="s">
        <v>1613</v>
      </c>
      <c r="G280" s="132" t="s">
        <v>352</v>
      </c>
      <c r="H280" s="133">
        <v>13.8</v>
      </c>
      <c r="I280" s="134"/>
      <c r="J280" s="135">
        <f>ROUND(I280*H280,2)</f>
        <v>0</v>
      </c>
      <c r="K280" s="131" t="s">
        <v>225</v>
      </c>
      <c r="L280" s="30"/>
      <c r="M280" s="136" t="s">
        <v>1</v>
      </c>
      <c r="N280" s="137" t="s">
        <v>41</v>
      </c>
      <c r="P280" s="138">
        <f>O280*H280</f>
        <v>0</v>
      </c>
      <c r="Q280" s="138">
        <v>3.0300000000000001E-3</v>
      </c>
      <c r="R280" s="138">
        <f>Q280*H280</f>
        <v>4.1814000000000004E-2</v>
      </c>
      <c r="S280" s="138">
        <v>0</v>
      </c>
      <c r="T280" s="139">
        <f>S280*H280</f>
        <v>0</v>
      </c>
      <c r="AR280" s="140" t="s">
        <v>163</v>
      </c>
      <c r="AT280" s="140" t="s">
        <v>159</v>
      </c>
      <c r="AU280" s="140" t="s">
        <v>84</v>
      </c>
      <c r="AY280" s="15" t="s">
        <v>158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5" t="s">
        <v>80</v>
      </c>
      <c r="BK280" s="141">
        <f>ROUND(I280*H280,2)</f>
        <v>0</v>
      </c>
      <c r="BL280" s="15" t="s">
        <v>163</v>
      </c>
      <c r="BM280" s="140" t="s">
        <v>1614</v>
      </c>
    </row>
    <row r="281" spans="2:65" s="11" customFormat="1">
      <c r="B281" s="142"/>
      <c r="D281" s="143" t="s">
        <v>165</v>
      </c>
      <c r="E281" s="144" t="s">
        <v>1</v>
      </c>
      <c r="F281" s="145" t="s">
        <v>1615</v>
      </c>
      <c r="H281" s="146">
        <v>13.8</v>
      </c>
      <c r="I281" s="147"/>
      <c r="L281" s="142"/>
      <c r="M281" s="148"/>
      <c r="T281" s="149"/>
      <c r="AT281" s="144" t="s">
        <v>165</v>
      </c>
      <c r="AU281" s="144" t="s">
        <v>84</v>
      </c>
      <c r="AV281" s="11" t="s">
        <v>84</v>
      </c>
      <c r="AW281" s="11" t="s">
        <v>32</v>
      </c>
      <c r="AX281" s="11" t="s">
        <v>80</v>
      </c>
      <c r="AY281" s="144" t="s">
        <v>158</v>
      </c>
    </row>
    <row r="282" spans="2:65" s="1" customFormat="1" ht="24.2" customHeight="1">
      <c r="B282" s="128"/>
      <c r="C282" s="129" t="s">
        <v>432</v>
      </c>
      <c r="D282" s="129" t="s">
        <v>159</v>
      </c>
      <c r="E282" s="130" t="s">
        <v>1616</v>
      </c>
      <c r="F282" s="131" t="s">
        <v>1617</v>
      </c>
      <c r="G282" s="132" t="s">
        <v>352</v>
      </c>
      <c r="H282" s="133">
        <v>47.34</v>
      </c>
      <c r="I282" s="134"/>
      <c r="J282" s="135">
        <f>ROUND(I282*H282,2)</f>
        <v>0</v>
      </c>
      <c r="K282" s="131" t="s">
        <v>1</v>
      </c>
      <c r="L282" s="30"/>
      <c r="M282" s="136" t="s">
        <v>1</v>
      </c>
      <c r="N282" s="137" t="s">
        <v>41</v>
      </c>
      <c r="P282" s="138">
        <f>O282*H282</f>
        <v>0</v>
      </c>
      <c r="Q282" s="138">
        <v>5.9100000000000003E-3</v>
      </c>
      <c r="R282" s="138">
        <f>Q282*H282</f>
        <v>0.27977940000000001</v>
      </c>
      <c r="S282" s="138">
        <v>0</v>
      </c>
      <c r="T282" s="139">
        <f>S282*H282</f>
        <v>0</v>
      </c>
      <c r="AR282" s="140" t="s">
        <v>163</v>
      </c>
      <c r="AT282" s="140" t="s">
        <v>159</v>
      </c>
      <c r="AU282" s="140" t="s">
        <v>84</v>
      </c>
      <c r="AY282" s="15" t="s">
        <v>158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5" t="s">
        <v>80</v>
      </c>
      <c r="BK282" s="141">
        <f>ROUND(I282*H282,2)</f>
        <v>0</v>
      </c>
      <c r="BL282" s="15" t="s">
        <v>163</v>
      </c>
      <c r="BM282" s="140" t="s">
        <v>1618</v>
      </c>
    </row>
    <row r="283" spans="2:65" s="11" customFormat="1">
      <c r="B283" s="142"/>
      <c r="D283" s="143" t="s">
        <v>165</v>
      </c>
      <c r="E283" s="144" t="s">
        <v>1</v>
      </c>
      <c r="F283" s="145" t="s">
        <v>1619</v>
      </c>
      <c r="H283" s="146">
        <v>47.34</v>
      </c>
      <c r="I283" s="147"/>
      <c r="L283" s="142"/>
      <c r="M283" s="148"/>
      <c r="T283" s="149"/>
      <c r="AT283" s="144" t="s">
        <v>165</v>
      </c>
      <c r="AU283" s="144" t="s">
        <v>84</v>
      </c>
      <c r="AV283" s="11" t="s">
        <v>84</v>
      </c>
      <c r="AW283" s="11" t="s">
        <v>32</v>
      </c>
      <c r="AX283" s="11" t="s">
        <v>80</v>
      </c>
      <c r="AY283" s="144" t="s">
        <v>158</v>
      </c>
    </row>
    <row r="284" spans="2:65" s="1" customFormat="1" ht="24.2" customHeight="1">
      <c r="B284" s="128"/>
      <c r="C284" s="129" t="s">
        <v>115</v>
      </c>
      <c r="D284" s="129" t="s">
        <v>159</v>
      </c>
      <c r="E284" s="130" t="s">
        <v>966</v>
      </c>
      <c r="F284" s="131" t="s">
        <v>967</v>
      </c>
      <c r="G284" s="132" t="s">
        <v>256</v>
      </c>
      <c r="H284" s="133">
        <v>32.19</v>
      </c>
      <c r="I284" s="134"/>
      <c r="J284" s="135">
        <f>ROUND(I284*H284,2)</f>
        <v>0</v>
      </c>
      <c r="K284" s="131" t="s">
        <v>225</v>
      </c>
      <c r="L284" s="30"/>
      <c r="M284" s="136" t="s">
        <v>1</v>
      </c>
      <c r="N284" s="137" t="s">
        <v>41</v>
      </c>
      <c r="P284" s="138">
        <f>O284*H284</f>
        <v>0</v>
      </c>
      <c r="Q284" s="138">
        <v>0</v>
      </c>
      <c r="R284" s="138">
        <f>Q284*H284</f>
        <v>0</v>
      </c>
      <c r="S284" s="138">
        <v>2.2499999999999999E-2</v>
      </c>
      <c r="T284" s="139">
        <f>S284*H284</f>
        <v>0.72427499999999989</v>
      </c>
      <c r="AR284" s="140" t="s">
        <v>163</v>
      </c>
      <c r="AT284" s="140" t="s">
        <v>159</v>
      </c>
      <c r="AU284" s="140" t="s">
        <v>84</v>
      </c>
      <c r="AY284" s="15" t="s">
        <v>158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5" t="s">
        <v>80</v>
      </c>
      <c r="BK284" s="141">
        <f>ROUND(I284*H284,2)</f>
        <v>0</v>
      </c>
      <c r="BL284" s="15" t="s">
        <v>163</v>
      </c>
      <c r="BM284" s="140" t="s">
        <v>1620</v>
      </c>
    </row>
    <row r="285" spans="2:65" s="11" customFormat="1">
      <c r="B285" s="142"/>
      <c r="D285" s="143" t="s">
        <v>165</v>
      </c>
      <c r="E285" s="144" t="s">
        <v>1</v>
      </c>
      <c r="F285" s="145" t="s">
        <v>1621</v>
      </c>
      <c r="H285" s="146">
        <v>32.19</v>
      </c>
      <c r="I285" s="147"/>
      <c r="L285" s="142"/>
      <c r="M285" s="148"/>
      <c r="T285" s="149"/>
      <c r="AT285" s="144" t="s">
        <v>165</v>
      </c>
      <c r="AU285" s="144" t="s">
        <v>84</v>
      </c>
      <c r="AV285" s="11" t="s">
        <v>84</v>
      </c>
      <c r="AW285" s="11" t="s">
        <v>32</v>
      </c>
      <c r="AX285" s="11" t="s">
        <v>80</v>
      </c>
      <c r="AY285" s="144" t="s">
        <v>158</v>
      </c>
    </row>
    <row r="286" spans="2:65" s="1" customFormat="1" ht="24.2" customHeight="1">
      <c r="B286" s="128"/>
      <c r="C286" s="129" t="s">
        <v>442</v>
      </c>
      <c r="D286" s="129" t="s">
        <v>159</v>
      </c>
      <c r="E286" s="130" t="s">
        <v>969</v>
      </c>
      <c r="F286" s="131" t="s">
        <v>970</v>
      </c>
      <c r="G286" s="132" t="s">
        <v>256</v>
      </c>
      <c r="H286" s="133">
        <v>96.57</v>
      </c>
      <c r="I286" s="134"/>
      <c r="J286" s="135">
        <f>ROUND(I286*H286,2)</f>
        <v>0</v>
      </c>
      <c r="K286" s="131" t="s">
        <v>225</v>
      </c>
      <c r="L286" s="30"/>
      <c r="M286" s="136" t="s">
        <v>1</v>
      </c>
      <c r="N286" s="137" t="s">
        <v>41</v>
      </c>
      <c r="P286" s="138">
        <f>O286*H286</f>
        <v>0</v>
      </c>
      <c r="Q286" s="138">
        <v>0</v>
      </c>
      <c r="R286" s="138">
        <f>Q286*H286</f>
        <v>0</v>
      </c>
      <c r="S286" s="138">
        <v>4.4999999999999997E-3</v>
      </c>
      <c r="T286" s="139">
        <f>S286*H286</f>
        <v>0.43456499999999992</v>
      </c>
      <c r="AR286" s="140" t="s">
        <v>163</v>
      </c>
      <c r="AT286" s="140" t="s">
        <v>159</v>
      </c>
      <c r="AU286" s="140" t="s">
        <v>84</v>
      </c>
      <c r="AY286" s="15" t="s">
        <v>158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5" t="s">
        <v>80</v>
      </c>
      <c r="BK286" s="141">
        <f>ROUND(I286*H286,2)</f>
        <v>0</v>
      </c>
      <c r="BL286" s="15" t="s">
        <v>163</v>
      </c>
      <c r="BM286" s="140" t="s">
        <v>1622</v>
      </c>
    </row>
    <row r="287" spans="2:65" s="11" customFormat="1">
      <c r="B287" s="142"/>
      <c r="D287" s="143" t="s">
        <v>165</v>
      </c>
      <c r="E287" s="144" t="s">
        <v>1</v>
      </c>
      <c r="F287" s="145" t="s">
        <v>1623</v>
      </c>
      <c r="H287" s="146">
        <v>96.57</v>
      </c>
      <c r="I287" s="147"/>
      <c r="L287" s="142"/>
      <c r="M287" s="148"/>
      <c r="T287" s="149"/>
      <c r="AT287" s="144" t="s">
        <v>165</v>
      </c>
      <c r="AU287" s="144" t="s">
        <v>84</v>
      </c>
      <c r="AV287" s="11" t="s">
        <v>84</v>
      </c>
      <c r="AW287" s="11" t="s">
        <v>32</v>
      </c>
      <c r="AX287" s="11" t="s">
        <v>80</v>
      </c>
      <c r="AY287" s="144" t="s">
        <v>158</v>
      </c>
    </row>
    <row r="288" spans="2:65" s="1" customFormat="1" ht="33" customHeight="1">
      <c r="B288" s="128"/>
      <c r="C288" s="129" t="s">
        <v>446</v>
      </c>
      <c r="D288" s="129" t="s">
        <v>159</v>
      </c>
      <c r="E288" s="130" t="s">
        <v>973</v>
      </c>
      <c r="F288" s="131" t="s">
        <v>974</v>
      </c>
      <c r="G288" s="132" t="s">
        <v>256</v>
      </c>
      <c r="H288" s="133">
        <v>32.19</v>
      </c>
      <c r="I288" s="134"/>
      <c r="J288" s="135">
        <f>ROUND(I288*H288,2)</f>
        <v>0</v>
      </c>
      <c r="K288" s="131" t="s">
        <v>225</v>
      </c>
      <c r="L288" s="30"/>
      <c r="M288" s="136" t="s">
        <v>1</v>
      </c>
      <c r="N288" s="137" t="s">
        <v>41</v>
      </c>
      <c r="P288" s="138">
        <f>O288*H288</f>
        <v>0</v>
      </c>
      <c r="Q288" s="138">
        <v>9.4999999999999998E-3</v>
      </c>
      <c r="R288" s="138">
        <f>Q288*H288</f>
        <v>0.30580499999999999</v>
      </c>
      <c r="S288" s="138">
        <v>0</v>
      </c>
      <c r="T288" s="139">
        <f>S288*H288</f>
        <v>0</v>
      </c>
      <c r="AR288" s="140" t="s">
        <v>163</v>
      </c>
      <c r="AT288" s="140" t="s">
        <v>159</v>
      </c>
      <c r="AU288" s="140" t="s">
        <v>84</v>
      </c>
      <c r="AY288" s="15" t="s">
        <v>158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5" t="s">
        <v>80</v>
      </c>
      <c r="BK288" s="141">
        <f>ROUND(I288*H288,2)</f>
        <v>0</v>
      </c>
      <c r="BL288" s="15" t="s">
        <v>163</v>
      </c>
      <c r="BM288" s="140" t="s">
        <v>1624</v>
      </c>
    </row>
    <row r="289" spans="2:65" s="10" customFormat="1" ht="22.9" customHeight="1">
      <c r="B289" s="118"/>
      <c r="D289" s="119" t="s">
        <v>75</v>
      </c>
      <c r="E289" s="164" t="s">
        <v>500</v>
      </c>
      <c r="F289" s="164" t="s">
        <v>501</v>
      </c>
      <c r="I289" s="121"/>
      <c r="J289" s="165">
        <f>BK289</f>
        <v>0</v>
      </c>
      <c r="L289" s="118"/>
      <c r="M289" s="123"/>
      <c r="P289" s="124">
        <f>SUM(P290:P293)</f>
        <v>0</v>
      </c>
      <c r="R289" s="124">
        <f>SUM(R290:R293)</f>
        <v>0</v>
      </c>
      <c r="T289" s="125">
        <f>SUM(T290:T293)</f>
        <v>0</v>
      </c>
      <c r="AR289" s="119" t="s">
        <v>80</v>
      </c>
      <c r="AT289" s="126" t="s">
        <v>75</v>
      </c>
      <c r="AU289" s="126" t="s">
        <v>80</v>
      </c>
      <c r="AY289" s="119" t="s">
        <v>158</v>
      </c>
      <c r="BK289" s="127">
        <f>SUM(BK290:BK293)</f>
        <v>0</v>
      </c>
    </row>
    <row r="290" spans="2:65" s="1" customFormat="1" ht="24.2" customHeight="1">
      <c r="B290" s="128"/>
      <c r="C290" s="129" t="s">
        <v>451</v>
      </c>
      <c r="D290" s="129" t="s">
        <v>159</v>
      </c>
      <c r="E290" s="130" t="s">
        <v>507</v>
      </c>
      <c r="F290" s="131" t="s">
        <v>508</v>
      </c>
      <c r="G290" s="132" t="s">
        <v>248</v>
      </c>
      <c r="H290" s="133">
        <v>43.222000000000001</v>
      </c>
      <c r="I290" s="134"/>
      <c r="J290" s="135">
        <f>ROUND(I290*H290,2)</f>
        <v>0</v>
      </c>
      <c r="K290" s="131" t="s">
        <v>225</v>
      </c>
      <c r="L290" s="30"/>
      <c r="M290" s="136" t="s">
        <v>1</v>
      </c>
      <c r="N290" s="137" t="s">
        <v>41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163</v>
      </c>
      <c r="AT290" s="140" t="s">
        <v>159</v>
      </c>
      <c r="AU290" s="140" t="s">
        <v>84</v>
      </c>
      <c r="AY290" s="15" t="s">
        <v>158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80</v>
      </c>
      <c r="BK290" s="141">
        <f>ROUND(I290*H290,2)</f>
        <v>0</v>
      </c>
      <c r="BL290" s="15" t="s">
        <v>163</v>
      </c>
      <c r="BM290" s="140" t="s">
        <v>1625</v>
      </c>
    </row>
    <row r="291" spans="2:65" s="1" customFormat="1" ht="24.2" customHeight="1">
      <c r="B291" s="128"/>
      <c r="C291" s="129" t="s">
        <v>456</v>
      </c>
      <c r="D291" s="129" t="s">
        <v>159</v>
      </c>
      <c r="E291" s="130" t="s">
        <v>511</v>
      </c>
      <c r="F291" s="131" t="s">
        <v>512</v>
      </c>
      <c r="G291" s="132" t="s">
        <v>248</v>
      </c>
      <c r="H291" s="133">
        <v>388.99799999999999</v>
      </c>
      <c r="I291" s="134"/>
      <c r="J291" s="135">
        <f>ROUND(I291*H291,2)</f>
        <v>0</v>
      </c>
      <c r="K291" s="131" t="s">
        <v>225</v>
      </c>
      <c r="L291" s="30"/>
      <c r="M291" s="136" t="s">
        <v>1</v>
      </c>
      <c r="N291" s="137" t="s">
        <v>41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163</v>
      </c>
      <c r="AT291" s="140" t="s">
        <v>159</v>
      </c>
      <c r="AU291" s="140" t="s">
        <v>84</v>
      </c>
      <c r="AY291" s="15" t="s">
        <v>158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5" t="s">
        <v>80</v>
      </c>
      <c r="BK291" s="141">
        <f>ROUND(I291*H291,2)</f>
        <v>0</v>
      </c>
      <c r="BL291" s="15" t="s">
        <v>163</v>
      </c>
      <c r="BM291" s="140" t="s">
        <v>1626</v>
      </c>
    </row>
    <row r="292" spans="2:65" s="11" customFormat="1">
      <c r="B292" s="142"/>
      <c r="D292" s="143" t="s">
        <v>165</v>
      </c>
      <c r="F292" s="145" t="s">
        <v>1627</v>
      </c>
      <c r="H292" s="146">
        <v>388.99799999999999</v>
      </c>
      <c r="I292" s="147"/>
      <c r="L292" s="142"/>
      <c r="M292" s="148"/>
      <c r="T292" s="149"/>
      <c r="AT292" s="144" t="s">
        <v>165</v>
      </c>
      <c r="AU292" s="144" t="s">
        <v>84</v>
      </c>
      <c r="AV292" s="11" t="s">
        <v>84</v>
      </c>
      <c r="AW292" s="11" t="s">
        <v>3</v>
      </c>
      <c r="AX292" s="11" t="s">
        <v>80</v>
      </c>
      <c r="AY292" s="144" t="s">
        <v>158</v>
      </c>
    </row>
    <row r="293" spans="2:65" s="1" customFormat="1" ht="44.25" customHeight="1">
      <c r="B293" s="128"/>
      <c r="C293" s="129" t="s">
        <v>461</v>
      </c>
      <c r="D293" s="129" t="s">
        <v>159</v>
      </c>
      <c r="E293" s="130" t="s">
        <v>516</v>
      </c>
      <c r="F293" s="131" t="s">
        <v>517</v>
      </c>
      <c r="G293" s="132" t="s">
        <v>248</v>
      </c>
      <c r="H293" s="133">
        <v>43.220999999999997</v>
      </c>
      <c r="I293" s="134"/>
      <c r="J293" s="135">
        <f>ROUND(I293*H293,2)</f>
        <v>0</v>
      </c>
      <c r="K293" s="131" t="s">
        <v>225</v>
      </c>
      <c r="L293" s="30"/>
      <c r="M293" s="136" t="s">
        <v>1</v>
      </c>
      <c r="N293" s="137" t="s">
        <v>41</v>
      </c>
      <c r="P293" s="138">
        <f>O293*H293</f>
        <v>0</v>
      </c>
      <c r="Q293" s="138">
        <v>0</v>
      </c>
      <c r="R293" s="138">
        <f>Q293*H293</f>
        <v>0</v>
      </c>
      <c r="S293" s="138">
        <v>0</v>
      </c>
      <c r="T293" s="139">
        <f>S293*H293</f>
        <v>0</v>
      </c>
      <c r="AR293" s="140" t="s">
        <v>163</v>
      </c>
      <c r="AT293" s="140" t="s">
        <v>159</v>
      </c>
      <c r="AU293" s="140" t="s">
        <v>84</v>
      </c>
      <c r="AY293" s="15" t="s">
        <v>158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5" t="s">
        <v>80</v>
      </c>
      <c r="BK293" s="141">
        <f>ROUND(I293*H293,2)</f>
        <v>0</v>
      </c>
      <c r="BL293" s="15" t="s">
        <v>163</v>
      </c>
      <c r="BM293" s="140" t="s">
        <v>1628</v>
      </c>
    </row>
    <row r="294" spans="2:65" s="10" customFormat="1" ht="22.9" customHeight="1">
      <c r="B294" s="118"/>
      <c r="D294" s="119" t="s">
        <v>75</v>
      </c>
      <c r="E294" s="164" t="s">
        <v>519</v>
      </c>
      <c r="F294" s="164" t="s">
        <v>520</v>
      </c>
      <c r="I294" s="121"/>
      <c r="J294" s="165">
        <f>BK294</f>
        <v>0</v>
      </c>
      <c r="L294" s="118"/>
      <c r="M294" s="123"/>
      <c r="P294" s="124">
        <f>P295</f>
        <v>0</v>
      </c>
      <c r="R294" s="124">
        <f>R295</f>
        <v>0</v>
      </c>
      <c r="T294" s="125">
        <f>T295</f>
        <v>0</v>
      </c>
      <c r="AR294" s="119" t="s">
        <v>80</v>
      </c>
      <c r="AT294" s="126" t="s">
        <v>75</v>
      </c>
      <c r="AU294" s="126" t="s">
        <v>80</v>
      </c>
      <c r="AY294" s="119" t="s">
        <v>158</v>
      </c>
      <c r="BK294" s="127">
        <f>BK295</f>
        <v>0</v>
      </c>
    </row>
    <row r="295" spans="2:65" s="1" customFormat="1" ht="21.75" customHeight="1">
      <c r="B295" s="128"/>
      <c r="C295" s="129" t="s">
        <v>466</v>
      </c>
      <c r="D295" s="129" t="s">
        <v>159</v>
      </c>
      <c r="E295" s="130" t="s">
        <v>1321</v>
      </c>
      <c r="F295" s="131" t="s">
        <v>1322</v>
      </c>
      <c r="G295" s="132" t="s">
        <v>248</v>
      </c>
      <c r="H295" s="133">
        <v>304.92700000000002</v>
      </c>
      <c r="I295" s="134"/>
      <c r="J295" s="135">
        <f>ROUND(I295*H295,2)</f>
        <v>0</v>
      </c>
      <c r="K295" s="131" t="s">
        <v>225</v>
      </c>
      <c r="L295" s="30"/>
      <c r="M295" s="136" t="s">
        <v>1</v>
      </c>
      <c r="N295" s="137" t="s">
        <v>41</v>
      </c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AR295" s="140" t="s">
        <v>163</v>
      </c>
      <c r="AT295" s="140" t="s">
        <v>159</v>
      </c>
      <c r="AU295" s="140" t="s">
        <v>84</v>
      </c>
      <c r="AY295" s="15" t="s">
        <v>158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5" t="s">
        <v>80</v>
      </c>
      <c r="BK295" s="141">
        <f>ROUND(I295*H295,2)</f>
        <v>0</v>
      </c>
      <c r="BL295" s="15" t="s">
        <v>163</v>
      </c>
      <c r="BM295" s="140" t="s">
        <v>1629</v>
      </c>
    </row>
    <row r="296" spans="2:65" s="10" customFormat="1" ht="25.9" customHeight="1">
      <c r="B296" s="118"/>
      <c r="D296" s="119" t="s">
        <v>75</v>
      </c>
      <c r="E296" s="120" t="s">
        <v>526</v>
      </c>
      <c r="F296" s="120" t="s">
        <v>527</v>
      </c>
      <c r="I296" s="121"/>
      <c r="J296" s="122">
        <f>BK296</f>
        <v>0</v>
      </c>
      <c r="L296" s="118"/>
      <c r="M296" s="123"/>
      <c r="P296" s="124">
        <f>P297+P308+P315</f>
        <v>0</v>
      </c>
      <c r="R296" s="124">
        <f>R297+R308+R315</f>
        <v>2.9037500000000001</v>
      </c>
      <c r="T296" s="125">
        <f>T297+T308+T315</f>
        <v>0</v>
      </c>
      <c r="AR296" s="119" t="s">
        <v>84</v>
      </c>
      <c r="AT296" s="126" t="s">
        <v>75</v>
      </c>
      <c r="AU296" s="126" t="s">
        <v>76</v>
      </c>
      <c r="AY296" s="119" t="s">
        <v>158</v>
      </c>
      <c r="BK296" s="127">
        <f>BK297+BK308+BK315</f>
        <v>0</v>
      </c>
    </row>
    <row r="297" spans="2:65" s="10" customFormat="1" ht="22.9" customHeight="1">
      <c r="B297" s="118"/>
      <c r="D297" s="119" t="s">
        <v>75</v>
      </c>
      <c r="E297" s="164" t="s">
        <v>528</v>
      </c>
      <c r="F297" s="164" t="s">
        <v>529</v>
      </c>
      <c r="I297" s="121"/>
      <c r="J297" s="165">
        <f>BK297</f>
        <v>0</v>
      </c>
      <c r="L297" s="118"/>
      <c r="M297" s="123"/>
      <c r="P297" s="124">
        <f>SUM(P298:P307)</f>
        <v>0</v>
      </c>
      <c r="R297" s="124">
        <f>SUM(R298:R307)</f>
        <v>0.78086920000000004</v>
      </c>
      <c r="T297" s="125">
        <f>SUM(T298:T307)</f>
        <v>0</v>
      </c>
      <c r="AR297" s="119" t="s">
        <v>84</v>
      </c>
      <c r="AT297" s="126" t="s">
        <v>75</v>
      </c>
      <c r="AU297" s="126" t="s">
        <v>80</v>
      </c>
      <c r="AY297" s="119" t="s">
        <v>158</v>
      </c>
      <c r="BK297" s="127">
        <f>SUM(BK298:BK307)</f>
        <v>0</v>
      </c>
    </row>
    <row r="298" spans="2:65" s="1" customFormat="1" ht="44.25" customHeight="1">
      <c r="B298" s="128"/>
      <c r="C298" s="129" t="s">
        <v>472</v>
      </c>
      <c r="D298" s="129" t="s">
        <v>159</v>
      </c>
      <c r="E298" s="130" t="s">
        <v>1630</v>
      </c>
      <c r="F298" s="131" t="s">
        <v>1631</v>
      </c>
      <c r="G298" s="132" t="s">
        <v>256</v>
      </c>
      <c r="H298" s="133">
        <v>172.52</v>
      </c>
      <c r="I298" s="134"/>
      <c r="J298" s="135">
        <f>ROUND(I298*H298,2)</f>
        <v>0</v>
      </c>
      <c r="K298" s="131" t="s">
        <v>1</v>
      </c>
      <c r="L298" s="30"/>
      <c r="M298" s="136" t="s">
        <v>1</v>
      </c>
      <c r="N298" s="137" t="s">
        <v>41</v>
      </c>
      <c r="P298" s="138">
        <f>O298*H298</f>
        <v>0</v>
      </c>
      <c r="Q298" s="138">
        <v>3.5000000000000001E-3</v>
      </c>
      <c r="R298" s="138">
        <f>Q298*H298</f>
        <v>0.60382000000000002</v>
      </c>
      <c r="S298" s="138">
        <v>0</v>
      </c>
      <c r="T298" s="139">
        <f>S298*H298</f>
        <v>0</v>
      </c>
      <c r="AR298" s="140" t="s">
        <v>294</v>
      </c>
      <c r="AT298" s="140" t="s">
        <v>159</v>
      </c>
      <c r="AU298" s="140" t="s">
        <v>84</v>
      </c>
      <c r="AY298" s="15" t="s">
        <v>158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5" t="s">
        <v>80</v>
      </c>
      <c r="BK298" s="141">
        <f>ROUND(I298*H298,2)</f>
        <v>0</v>
      </c>
      <c r="BL298" s="15" t="s">
        <v>294</v>
      </c>
      <c r="BM298" s="140" t="s">
        <v>1632</v>
      </c>
    </row>
    <row r="299" spans="2:65" s="1" customFormat="1" ht="24.2" customHeight="1">
      <c r="B299" s="128"/>
      <c r="C299" s="129" t="s">
        <v>477</v>
      </c>
      <c r="D299" s="129" t="s">
        <v>159</v>
      </c>
      <c r="E299" s="130" t="s">
        <v>1633</v>
      </c>
      <c r="F299" s="131" t="s">
        <v>1634</v>
      </c>
      <c r="G299" s="132" t="s">
        <v>256</v>
      </c>
      <c r="H299" s="133">
        <v>153.90799999999999</v>
      </c>
      <c r="I299" s="134"/>
      <c r="J299" s="135">
        <f>ROUND(I299*H299,2)</f>
        <v>0</v>
      </c>
      <c r="K299" s="131" t="s">
        <v>225</v>
      </c>
      <c r="L299" s="30"/>
      <c r="M299" s="136" t="s">
        <v>1</v>
      </c>
      <c r="N299" s="137" t="s">
        <v>41</v>
      </c>
      <c r="P299" s="138">
        <f>O299*H299</f>
        <v>0</v>
      </c>
      <c r="Q299" s="138">
        <v>0</v>
      </c>
      <c r="R299" s="138">
        <f>Q299*H299</f>
        <v>0</v>
      </c>
      <c r="S299" s="138">
        <v>0</v>
      </c>
      <c r="T299" s="139">
        <f>S299*H299</f>
        <v>0</v>
      </c>
      <c r="AR299" s="140" t="s">
        <v>294</v>
      </c>
      <c r="AT299" s="140" t="s">
        <v>159</v>
      </c>
      <c r="AU299" s="140" t="s">
        <v>84</v>
      </c>
      <c r="AY299" s="15" t="s">
        <v>158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5" t="s">
        <v>80</v>
      </c>
      <c r="BK299" s="141">
        <f>ROUND(I299*H299,2)</f>
        <v>0</v>
      </c>
      <c r="BL299" s="15" t="s">
        <v>294</v>
      </c>
      <c r="BM299" s="140" t="s">
        <v>1635</v>
      </c>
    </row>
    <row r="300" spans="2:65" s="11" customFormat="1" ht="22.5">
      <c r="B300" s="142"/>
      <c r="D300" s="143" t="s">
        <v>165</v>
      </c>
      <c r="E300" s="144" t="s">
        <v>1</v>
      </c>
      <c r="F300" s="145" t="s">
        <v>1451</v>
      </c>
      <c r="H300" s="146">
        <v>167.50800000000001</v>
      </c>
      <c r="I300" s="147"/>
      <c r="L300" s="142"/>
      <c r="M300" s="148"/>
      <c r="T300" s="149"/>
      <c r="AT300" s="144" t="s">
        <v>165</v>
      </c>
      <c r="AU300" s="144" t="s">
        <v>84</v>
      </c>
      <c r="AV300" s="11" t="s">
        <v>84</v>
      </c>
      <c r="AW300" s="11" t="s">
        <v>32</v>
      </c>
      <c r="AX300" s="11" t="s">
        <v>76</v>
      </c>
      <c r="AY300" s="144" t="s">
        <v>158</v>
      </c>
    </row>
    <row r="301" spans="2:65" s="11" customFormat="1">
      <c r="B301" s="142"/>
      <c r="D301" s="143" t="s">
        <v>165</v>
      </c>
      <c r="E301" s="144" t="s">
        <v>1</v>
      </c>
      <c r="F301" s="145" t="s">
        <v>1574</v>
      </c>
      <c r="H301" s="146">
        <v>-13.6</v>
      </c>
      <c r="I301" s="147"/>
      <c r="L301" s="142"/>
      <c r="M301" s="148"/>
      <c r="T301" s="149"/>
      <c r="AT301" s="144" t="s">
        <v>165</v>
      </c>
      <c r="AU301" s="144" t="s">
        <v>84</v>
      </c>
      <c r="AV301" s="11" t="s">
        <v>84</v>
      </c>
      <c r="AW301" s="11" t="s">
        <v>32</v>
      </c>
      <c r="AX301" s="11" t="s">
        <v>76</v>
      </c>
      <c r="AY301" s="144" t="s">
        <v>158</v>
      </c>
    </row>
    <row r="302" spans="2:65" s="1" customFormat="1" ht="16.5" customHeight="1">
      <c r="B302" s="128"/>
      <c r="C302" s="166" t="s">
        <v>482</v>
      </c>
      <c r="D302" s="166" t="s">
        <v>544</v>
      </c>
      <c r="E302" s="167" t="s">
        <v>545</v>
      </c>
      <c r="F302" s="168" t="s">
        <v>546</v>
      </c>
      <c r="G302" s="169" t="s">
        <v>256</v>
      </c>
      <c r="H302" s="170">
        <v>153.90799999999999</v>
      </c>
      <c r="I302" s="171"/>
      <c r="J302" s="172">
        <f>ROUND(I302*H302,2)</f>
        <v>0</v>
      </c>
      <c r="K302" s="168" t="s">
        <v>225</v>
      </c>
      <c r="L302" s="173"/>
      <c r="M302" s="174" t="s">
        <v>1</v>
      </c>
      <c r="N302" s="175" t="s">
        <v>41</v>
      </c>
      <c r="P302" s="138">
        <f>O302*H302</f>
        <v>0</v>
      </c>
      <c r="Q302" s="138">
        <v>2.9999999999999997E-4</v>
      </c>
      <c r="R302" s="138">
        <f>Q302*H302</f>
        <v>4.6172399999999995E-2</v>
      </c>
      <c r="S302" s="138">
        <v>0</v>
      </c>
      <c r="T302" s="139">
        <f>S302*H302</f>
        <v>0</v>
      </c>
      <c r="AR302" s="140" t="s">
        <v>377</v>
      </c>
      <c r="AT302" s="140" t="s">
        <v>544</v>
      </c>
      <c r="AU302" s="140" t="s">
        <v>84</v>
      </c>
      <c r="AY302" s="15" t="s">
        <v>158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5" t="s">
        <v>80</v>
      </c>
      <c r="BK302" s="141">
        <f>ROUND(I302*H302,2)</f>
        <v>0</v>
      </c>
      <c r="BL302" s="15" t="s">
        <v>294</v>
      </c>
      <c r="BM302" s="140" t="s">
        <v>1636</v>
      </c>
    </row>
    <row r="303" spans="2:65" s="1" customFormat="1" ht="24.2" customHeight="1">
      <c r="B303" s="128"/>
      <c r="C303" s="129" t="s">
        <v>118</v>
      </c>
      <c r="D303" s="129" t="s">
        <v>159</v>
      </c>
      <c r="E303" s="130" t="s">
        <v>1637</v>
      </c>
      <c r="F303" s="131" t="s">
        <v>1638</v>
      </c>
      <c r="G303" s="132" t="s">
        <v>256</v>
      </c>
      <c r="H303" s="133">
        <v>153.90799999999999</v>
      </c>
      <c r="I303" s="134"/>
      <c r="J303" s="135">
        <f>ROUND(I303*H303,2)</f>
        <v>0</v>
      </c>
      <c r="K303" s="131" t="s">
        <v>225</v>
      </c>
      <c r="L303" s="30"/>
      <c r="M303" s="136" t="s">
        <v>1</v>
      </c>
      <c r="N303" s="137" t="s">
        <v>41</v>
      </c>
      <c r="P303" s="138">
        <f>O303*H303</f>
        <v>0</v>
      </c>
      <c r="Q303" s="138">
        <v>8.0000000000000004E-4</v>
      </c>
      <c r="R303" s="138">
        <f>Q303*H303</f>
        <v>0.1231264</v>
      </c>
      <c r="S303" s="138">
        <v>0</v>
      </c>
      <c r="T303" s="139">
        <f>S303*H303</f>
        <v>0</v>
      </c>
      <c r="AR303" s="140" t="s">
        <v>294</v>
      </c>
      <c r="AT303" s="140" t="s">
        <v>159</v>
      </c>
      <c r="AU303" s="140" t="s">
        <v>84</v>
      </c>
      <c r="AY303" s="15" t="s">
        <v>158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5" t="s">
        <v>80</v>
      </c>
      <c r="BK303" s="141">
        <f>ROUND(I303*H303,2)</f>
        <v>0</v>
      </c>
      <c r="BL303" s="15" t="s">
        <v>294</v>
      </c>
      <c r="BM303" s="140" t="s">
        <v>1639</v>
      </c>
    </row>
    <row r="304" spans="2:65" s="1" customFormat="1" ht="24.2" customHeight="1">
      <c r="B304" s="128"/>
      <c r="C304" s="129" t="s">
        <v>491</v>
      </c>
      <c r="D304" s="129" t="s">
        <v>159</v>
      </c>
      <c r="E304" s="130" t="s">
        <v>1640</v>
      </c>
      <c r="F304" s="131" t="s">
        <v>1641</v>
      </c>
      <c r="G304" s="132" t="s">
        <v>352</v>
      </c>
      <c r="H304" s="133">
        <v>48.44</v>
      </c>
      <c r="I304" s="134"/>
      <c r="J304" s="135">
        <f>ROUND(I304*H304,2)</f>
        <v>0</v>
      </c>
      <c r="K304" s="131" t="s">
        <v>225</v>
      </c>
      <c r="L304" s="30"/>
      <c r="M304" s="136" t="s">
        <v>1</v>
      </c>
      <c r="N304" s="137" t="s">
        <v>41</v>
      </c>
      <c r="P304" s="138">
        <f>O304*H304</f>
        <v>0</v>
      </c>
      <c r="Q304" s="138">
        <v>1.6000000000000001E-4</v>
      </c>
      <c r="R304" s="138">
        <f>Q304*H304</f>
        <v>7.7504000000000002E-3</v>
      </c>
      <c r="S304" s="138">
        <v>0</v>
      </c>
      <c r="T304" s="139">
        <f>S304*H304</f>
        <v>0</v>
      </c>
      <c r="AR304" s="140" t="s">
        <v>294</v>
      </c>
      <c r="AT304" s="140" t="s">
        <v>159</v>
      </c>
      <c r="AU304" s="140" t="s">
        <v>84</v>
      </c>
      <c r="AY304" s="15" t="s">
        <v>158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5" t="s">
        <v>80</v>
      </c>
      <c r="BK304" s="141">
        <f>ROUND(I304*H304,2)</f>
        <v>0</v>
      </c>
      <c r="BL304" s="15" t="s">
        <v>294</v>
      </c>
      <c r="BM304" s="140" t="s">
        <v>1642</v>
      </c>
    </row>
    <row r="305" spans="2:65" s="11" customFormat="1" ht="22.5">
      <c r="B305" s="142"/>
      <c r="D305" s="143" t="s">
        <v>165</v>
      </c>
      <c r="E305" s="144" t="s">
        <v>1</v>
      </c>
      <c r="F305" s="145" t="s">
        <v>1643</v>
      </c>
      <c r="H305" s="146">
        <v>62.04</v>
      </c>
      <c r="I305" s="147"/>
      <c r="L305" s="142"/>
      <c r="M305" s="148"/>
      <c r="T305" s="149"/>
      <c r="AT305" s="144" t="s">
        <v>165</v>
      </c>
      <c r="AU305" s="144" t="s">
        <v>84</v>
      </c>
      <c r="AV305" s="11" t="s">
        <v>84</v>
      </c>
      <c r="AW305" s="11" t="s">
        <v>32</v>
      </c>
      <c r="AX305" s="11" t="s">
        <v>76</v>
      </c>
      <c r="AY305" s="144" t="s">
        <v>158</v>
      </c>
    </row>
    <row r="306" spans="2:65" s="11" customFormat="1">
      <c r="B306" s="142"/>
      <c r="D306" s="143" t="s">
        <v>165</v>
      </c>
      <c r="E306" s="144" t="s">
        <v>1</v>
      </c>
      <c r="F306" s="145" t="s">
        <v>1644</v>
      </c>
      <c r="H306" s="146">
        <v>-13.6</v>
      </c>
      <c r="I306" s="147"/>
      <c r="L306" s="142"/>
      <c r="M306" s="148"/>
      <c r="T306" s="149"/>
      <c r="AT306" s="144" t="s">
        <v>165</v>
      </c>
      <c r="AU306" s="144" t="s">
        <v>84</v>
      </c>
      <c r="AV306" s="11" t="s">
        <v>84</v>
      </c>
      <c r="AW306" s="11" t="s">
        <v>32</v>
      </c>
      <c r="AX306" s="11" t="s">
        <v>76</v>
      </c>
      <c r="AY306" s="144" t="s">
        <v>158</v>
      </c>
    </row>
    <row r="307" spans="2:65" s="1" customFormat="1" ht="33" customHeight="1">
      <c r="B307" s="128"/>
      <c r="C307" s="129" t="s">
        <v>496</v>
      </c>
      <c r="D307" s="129" t="s">
        <v>159</v>
      </c>
      <c r="E307" s="130" t="s">
        <v>1645</v>
      </c>
      <c r="F307" s="131" t="s">
        <v>1646</v>
      </c>
      <c r="G307" s="132" t="s">
        <v>552</v>
      </c>
      <c r="H307" s="176"/>
      <c r="I307" s="134"/>
      <c r="J307" s="135">
        <f>ROUND(I307*H307,2)</f>
        <v>0</v>
      </c>
      <c r="K307" s="131" t="s">
        <v>225</v>
      </c>
      <c r="L307" s="30"/>
      <c r="M307" s="136" t="s">
        <v>1</v>
      </c>
      <c r="N307" s="137" t="s">
        <v>41</v>
      </c>
      <c r="P307" s="138">
        <f>O307*H307</f>
        <v>0</v>
      </c>
      <c r="Q307" s="138">
        <v>0</v>
      </c>
      <c r="R307" s="138">
        <f>Q307*H307</f>
        <v>0</v>
      </c>
      <c r="S307" s="138">
        <v>0</v>
      </c>
      <c r="T307" s="139">
        <f>S307*H307</f>
        <v>0</v>
      </c>
      <c r="AR307" s="140" t="s">
        <v>294</v>
      </c>
      <c r="AT307" s="140" t="s">
        <v>159</v>
      </c>
      <c r="AU307" s="140" t="s">
        <v>84</v>
      </c>
      <c r="AY307" s="15" t="s">
        <v>158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5" t="s">
        <v>80</v>
      </c>
      <c r="BK307" s="141">
        <f>ROUND(I307*H307,2)</f>
        <v>0</v>
      </c>
      <c r="BL307" s="15" t="s">
        <v>294</v>
      </c>
      <c r="BM307" s="140" t="s">
        <v>1647</v>
      </c>
    </row>
    <row r="308" spans="2:65" s="10" customFormat="1" ht="22.9" customHeight="1">
      <c r="B308" s="118"/>
      <c r="D308" s="119" t="s">
        <v>75</v>
      </c>
      <c r="E308" s="164" t="s">
        <v>554</v>
      </c>
      <c r="F308" s="164" t="s">
        <v>555</v>
      </c>
      <c r="I308" s="121"/>
      <c r="J308" s="165">
        <f>BK308</f>
        <v>0</v>
      </c>
      <c r="L308" s="118"/>
      <c r="M308" s="123"/>
      <c r="P308" s="124">
        <f>SUM(P309:P314)</f>
        <v>0</v>
      </c>
      <c r="R308" s="124">
        <f>SUM(R309:R314)</f>
        <v>1.9650027999999999</v>
      </c>
      <c r="T308" s="125">
        <f>SUM(T309:T314)</f>
        <v>0</v>
      </c>
      <c r="AR308" s="119" t="s">
        <v>84</v>
      </c>
      <c r="AT308" s="126" t="s">
        <v>75</v>
      </c>
      <c r="AU308" s="126" t="s">
        <v>80</v>
      </c>
      <c r="AY308" s="119" t="s">
        <v>158</v>
      </c>
      <c r="BK308" s="127">
        <f>SUM(BK309:BK314)</f>
        <v>0</v>
      </c>
    </row>
    <row r="309" spans="2:65" s="1" customFormat="1" ht="24.2" customHeight="1">
      <c r="B309" s="128"/>
      <c r="C309" s="129" t="s">
        <v>502</v>
      </c>
      <c r="D309" s="129" t="s">
        <v>159</v>
      </c>
      <c r="E309" s="130" t="s">
        <v>1385</v>
      </c>
      <c r="F309" s="131" t="s">
        <v>1386</v>
      </c>
      <c r="G309" s="132" t="s">
        <v>256</v>
      </c>
      <c r="H309" s="133">
        <v>172.52</v>
      </c>
      <c r="I309" s="134"/>
      <c r="J309" s="135">
        <f>ROUND(I309*H309,2)</f>
        <v>0</v>
      </c>
      <c r="K309" s="131" t="s">
        <v>225</v>
      </c>
      <c r="L309" s="30"/>
      <c r="M309" s="136" t="s">
        <v>1</v>
      </c>
      <c r="N309" s="137" t="s">
        <v>41</v>
      </c>
      <c r="P309" s="138">
        <f>O309*H309</f>
        <v>0</v>
      </c>
      <c r="Q309" s="138">
        <v>6.0000000000000001E-3</v>
      </c>
      <c r="R309" s="138">
        <f>Q309*H309</f>
        <v>1.03512</v>
      </c>
      <c r="S309" s="138">
        <v>0</v>
      </c>
      <c r="T309" s="139">
        <f>S309*H309</f>
        <v>0</v>
      </c>
      <c r="AR309" s="140" t="s">
        <v>294</v>
      </c>
      <c r="AT309" s="140" t="s">
        <v>159</v>
      </c>
      <c r="AU309" s="140" t="s">
        <v>84</v>
      </c>
      <c r="AY309" s="15" t="s">
        <v>158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5" t="s">
        <v>80</v>
      </c>
      <c r="BK309" s="141">
        <f>ROUND(I309*H309,2)</f>
        <v>0</v>
      </c>
      <c r="BL309" s="15" t="s">
        <v>294</v>
      </c>
      <c r="BM309" s="140" t="s">
        <v>1648</v>
      </c>
    </row>
    <row r="310" spans="2:65" s="11" customFormat="1" ht="22.5">
      <c r="B310" s="142"/>
      <c r="D310" s="143" t="s">
        <v>165</v>
      </c>
      <c r="E310" s="144" t="s">
        <v>1</v>
      </c>
      <c r="F310" s="145" t="s">
        <v>1573</v>
      </c>
      <c r="H310" s="146">
        <v>186.12</v>
      </c>
      <c r="I310" s="147"/>
      <c r="L310" s="142"/>
      <c r="M310" s="148"/>
      <c r="T310" s="149"/>
      <c r="AT310" s="144" t="s">
        <v>165</v>
      </c>
      <c r="AU310" s="144" t="s">
        <v>84</v>
      </c>
      <c r="AV310" s="11" t="s">
        <v>84</v>
      </c>
      <c r="AW310" s="11" t="s">
        <v>32</v>
      </c>
      <c r="AX310" s="11" t="s">
        <v>76</v>
      </c>
      <c r="AY310" s="144" t="s">
        <v>158</v>
      </c>
    </row>
    <row r="311" spans="2:65" s="11" customFormat="1">
      <c r="B311" s="142"/>
      <c r="D311" s="143" t="s">
        <v>165</v>
      </c>
      <c r="E311" s="144" t="s">
        <v>1</v>
      </c>
      <c r="F311" s="145" t="s">
        <v>1574</v>
      </c>
      <c r="H311" s="146">
        <v>-13.6</v>
      </c>
      <c r="I311" s="147"/>
      <c r="L311" s="142"/>
      <c r="M311" s="148"/>
      <c r="T311" s="149"/>
      <c r="AT311" s="144" t="s">
        <v>165</v>
      </c>
      <c r="AU311" s="144" t="s">
        <v>84</v>
      </c>
      <c r="AV311" s="11" t="s">
        <v>84</v>
      </c>
      <c r="AW311" s="11" t="s">
        <v>32</v>
      </c>
      <c r="AX311" s="11" t="s">
        <v>76</v>
      </c>
      <c r="AY311" s="144" t="s">
        <v>158</v>
      </c>
    </row>
    <row r="312" spans="2:65" s="1" customFormat="1" ht="24.2" customHeight="1">
      <c r="B312" s="128"/>
      <c r="C312" s="166" t="s">
        <v>506</v>
      </c>
      <c r="D312" s="166" t="s">
        <v>544</v>
      </c>
      <c r="E312" s="167" t="s">
        <v>1649</v>
      </c>
      <c r="F312" s="168" t="s">
        <v>1650</v>
      </c>
      <c r="G312" s="169" t="s">
        <v>256</v>
      </c>
      <c r="H312" s="170">
        <v>189.77199999999999</v>
      </c>
      <c r="I312" s="171"/>
      <c r="J312" s="172">
        <f>ROUND(I312*H312,2)</f>
        <v>0</v>
      </c>
      <c r="K312" s="168" t="s">
        <v>225</v>
      </c>
      <c r="L312" s="173"/>
      <c r="M312" s="174" t="s">
        <v>1</v>
      </c>
      <c r="N312" s="175" t="s">
        <v>41</v>
      </c>
      <c r="P312" s="138">
        <f>O312*H312</f>
        <v>0</v>
      </c>
      <c r="Q312" s="138">
        <v>4.8999999999999998E-3</v>
      </c>
      <c r="R312" s="138">
        <f>Q312*H312</f>
        <v>0.9298827999999999</v>
      </c>
      <c r="S312" s="138">
        <v>0</v>
      </c>
      <c r="T312" s="139">
        <f>S312*H312</f>
        <v>0</v>
      </c>
      <c r="AR312" s="140" t="s">
        <v>377</v>
      </c>
      <c r="AT312" s="140" t="s">
        <v>544</v>
      </c>
      <c r="AU312" s="140" t="s">
        <v>84</v>
      </c>
      <c r="AY312" s="15" t="s">
        <v>158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5" t="s">
        <v>80</v>
      </c>
      <c r="BK312" s="141">
        <f>ROUND(I312*H312,2)</f>
        <v>0</v>
      </c>
      <c r="BL312" s="15" t="s">
        <v>294</v>
      </c>
      <c r="BM312" s="140" t="s">
        <v>1651</v>
      </c>
    </row>
    <row r="313" spans="2:65" s="11" customFormat="1">
      <c r="B313" s="142"/>
      <c r="D313" s="143" t="s">
        <v>165</v>
      </c>
      <c r="F313" s="145" t="s">
        <v>1652</v>
      </c>
      <c r="H313" s="146">
        <v>189.77199999999999</v>
      </c>
      <c r="I313" s="147"/>
      <c r="L313" s="142"/>
      <c r="M313" s="148"/>
      <c r="T313" s="149"/>
      <c r="AT313" s="144" t="s">
        <v>165</v>
      </c>
      <c r="AU313" s="144" t="s">
        <v>84</v>
      </c>
      <c r="AV313" s="11" t="s">
        <v>84</v>
      </c>
      <c r="AW313" s="11" t="s">
        <v>3</v>
      </c>
      <c r="AX313" s="11" t="s">
        <v>80</v>
      </c>
      <c r="AY313" s="144" t="s">
        <v>158</v>
      </c>
    </row>
    <row r="314" spans="2:65" s="1" customFormat="1" ht="24.2" customHeight="1">
      <c r="B314" s="128"/>
      <c r="C314" s="129" t="s">
        <v>510</v>
      </c>
      <c r="D314" s="129" t="s">
        <v>159</v>
      </c>
      <c r="E314" s="130" t="s">
        <v>1405</v>
      </c>
      <c r="F314" s="131" t="s">
        <v>1406</v>
      </c>
      <c r="G314" s="132" t="s">
        <v>552</v>
      </c>
      <c r="H314" s="176"/>
      <c r="I314" s="134"/>
      <c r="J314" s="135">
        <f>ROUND(I314*H314,2)</f>
        <v>0</v>
      </c>
      <c r="K314" s="131" t="s">
        <v>225</v>
      </c>
      <c r="L314" s="30"/>
      <c r="M314" s="136" t="s">
        <v>1</v>
      </c>
      <c r="N314" s="137" t="s">
        <v>41</v>
      </c>
      <c r="P314" s="138">
        <f>O314*H314</f>
        <v>0</v>
      </c>
      <c r="Q314" s="138">
        <v>0</v>
      </c>
      <c r="R314" s="138">
        <f>Q314*H314</f>
        <v>0</v>
      </c>
      <c r="S314" s="138">
        <v>0</v>
      </c>
      <c r="T314" s="139">
        <f>S314*H314</f>
        <v>0</v>
      </c>
      <c r="AR314" s="140" t="s">
        <v>294</v>
      </c>
      <c r="AT314" s="140" t="s">
        <v>159</v>
      </c>
      <c r="AU314" s="140" t="s">
        <v>84</v>
      </c>
      <c r="AY314" s="15" t="s">
        <v>158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5" t="s">
        <v>80</v>
      </c>
      <c r="BK314" s="141">
        <f>ROUND(I314*H314,2)</f>
        <v>0</v>
      </c>
      <c r="BL314" s="15" t="s">
        <v>294</v>
      </c>
      <c r="BM314" s="140" t="s">
        <v>1653</v>
      </c>
    </row>
    <row r="315" spans="2:65" s="10" customFormat="1" ht="22.9" customHeight="1">
      <c r="B315" s="118"/>
      <c r="D315" s="119" t="s">
        <v>75</v>
      </c>
      <c r="E315" s="164" t="s">
        <v>1417</v>
      </c>
      <c r="F315" s="164" t="s">
        <v>1418</v>
      </c>
      <c r="I315" s="121"/>
      <c r="J315" s="165">
        <f>BK315</f>
        <v>0</v>
      </c>
      <c r="L315" s="118"/>
      <c r="M315" s="123"/>
      <c r="P315" s="124">
        <f>SUM(P316:P330)</f>
        <v>0</v>
      </c>
      <c r="R315" s="124">
        <f>SUM(R316:R330)</f>
        <v>0.15787800000000002</v>
      </c>
      <c r="T315" s="125">
        <f>SUM(T316:T330)</f>
        <v>0</v>
      </c>
      <c r="AR315" s="119" t="s">
        <v>84</v>
      </c>
      <c r="AT315" s="126" t="s">
        <v>75</v>
      </c>
      <c r="AU315" s="126" t="s">
        <v>80</v>
      </c>
      <c r="AY315" s="119" t="s">
        <v>158</v>
      </c>
      <c r="BK315" s="127">
        <f>SUM(BK316:BK330)</f>
        <v>0</v>
      </c>
    </row>
    <row r="316" spans="2:65" s="1" customFormat="1" ht="24.2" customHeight="1">
      <c r="B316" s="128"/>
      <c r="C316" s="129" t="s">
        <v>515</v>
      </c>
      <c r="D316" s="129" t="s">
        <v>159</v>
      </c>
      <c r="E316" s="130" t="s">
        <v>1654</v>
      </c>
      <c r="F316" s="131" t="s">
        <v>1655</v>
      </c>
      <c r="G316" s="132" t="s">
        <v>352</v>
      </c>
      <c r="H316" s="133">
        <v>15</v>
      </c>
      <c r="I316" s="134"/>
      <c r="J316" s="135">
        <f>ROUND(I316*H316,2)</f>
        <v>0</v>
      </c>
      <c r="K316" s="131" t="s">
        <v>225</v>
      </c>
      <c r="L316" s="30"/>
      <c r="M316" s="136" t="s">
        <v>1</v>
      </c>
      <c r="N316" s="137" t="s">
        <v>41</v>
      </c>
      <c r="P316" s="138">
        <f>O316*H316</f>
        <v>0</v>
      </c>
      <c r="Q316" s="138">
        <v>1.5100000000000001E-3</v>
      </c>
      <c r="R316" s="138">
        <f>Q316*H316</f>
        <v>2.265E-2</v>
      </c>
      <c r="S316" s="138">
        <v>0</v>
      </c>
      <c r="T316" s="139">
        <f>S316*H316</f>
        <v>0</v>
      </c>
      <c r="AR316" s="140" t="s">
        <v>294</v>
      </c>
      <c r="AT316" s="140" t="s">
        <v>159</v>
      </c>
      <c r="AU316" s="140" t="s">
        <v>84</v>
      </c>
      <c r="AY316" s="15" t="s">
        <v>158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5" t="s">
        <v>80</v>
      </c>
      <c r="BK316" s="141">
        <f>ROUND(I316*H316,2)</f>
        <v>0</v>
      </c>
      <c r="BL316" s="15" t="s">
        <v>294</v>
      </c>
      <c r="BM316" s="140" t="s">
        <v>1656</v>
      </c>
    </row>
    <row r="317" spans="2:65" s="11" customFormat="1">
      <c r="B317" s="142"/>
      <c r="D317" s="143" t="s">
        <v>165</v>
      </c>
      <c r="E317" s="144" t="s">
        <v>1</v>
      </c>
      <c r="F317" s="145" t="s">
        <v>1657</v>
      </c>
      <c r="H317" s="146">
        <v>15</v>
      </c>
      <c r="I317" s="147"/>
      <c r="L317" s="142"/>
      <c r="M317" s="148"/>
      <c r="T317" s="149"/>
      <c r="AT317" s="144" t="s">
        <v>165</v>
      </c>
      <c r="AU317" s="144" t="s">
        <v>84</v>
      </c>
      <c r="AV317" s="11" t="s">
        <v>84</v>
      </c>
      <c r="AW317" s="11" t="s">
        <v>32</v>
      </c>
      <c r="AX317" s="11" t="s">
        <v>80</v>
      </c>
      <c r="AY317" s="144" t="s">
        <v>158</v>
      </c>
    </row>
    <row r="318" spans="2:65" s="1" customFormat="1" ht="24.2" customHeight="1">
      <c r="B318" s="128"/>
      <c r="C318" s="129" t="s">
        <v>521</v>
      </c>
      <c r="D318" s="129" t="s">
        <v>159</v>
      </c>
      <c r="E318" s="130" t="s">
        <v>1658</v>
      </c>
      <c r="F318" s="131" t="s">
        <v>1659</v>
      </c>
      <c r="G318" s="132" t="s">
        <v>352</v>
      </c>
      <c r="H318" s="133">
        <v>29.65</v>
      </c>
      <c r="I318" s="134"/>
      <c r="J318" s="135">
        <f>ROUND(I318*H318,2)</f>
        <v>0</v>
      </c>
      <c r="K318" s="131" t="s">
        <v>225</v>
      </c>
      <c r="L318" s="30"/>
      <c r="M318" s="136" t="s">
        <v>1</v>
      </c>
      <c r="N318" s="137" t="s">
        <v>41</v>
      </c>
      <c r="P318" s="138">
        <f>O318*H318</f>
        <v>0</v>
      </c>
      <c r="Q318" s="138">
        <v>2.64E-3</v>
      </c>
      <c r="R318" s="138">
        <f>Q318*H318</f>
        <v>7.8275999999999998E-2</v>
      </c>
      <c r="S318" s="138">
        <v>0</v>
      </c>
      <c r="T318" s="139">
        <f>S318*H318</f>
        <v>0</v>
      </c>
      <c r="AR318" s="140" t="s">
        <v>294</v>
      </c>
      <c r="AT318" s="140" t="s">
        <v>159</v>
      </c>
      <c r="AU318" s="140" t="s">
        <v>84</v>
      </c>
      <c r="AY318" s="15" t="s">
        <v>158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5" t="s">
        <v>80</v>
      </c>
      <c r="BK318" s="141">
        <f>ROUND(I318*H318,2)</f>
        <v>0</v>
      </c>
      <c r="BL318" s="15" t="s">
        <v>294</v>
      </c>
      <c r="BM318" s="140" t="s">
        <v>1660</v>
      </c>
    </row>
    <row r="319" spans="2:65" s="11" customFormat="1">
      <c r="B319" s="142"/>
      <c r="D319" s="143" t="s">
        <v>165</v>
      </c>
      <c r="E319" s="144" t="s">
        <v>1</v>
      </c>
      <c r="F319" s="145" t="s">
        <v>1661</v>
      </c>
      <c r="H319" s="146">
        <v>1.25</v>
      </c>
      <c r="I319" s="147"/>
      <c r="L319" s="142"/>
      <c r="M319" s="148"/>
      <c r="T319" s="149"/>
      <c r="AT319" s="144" t="s">
        <v>165</v>
      </c>
      <c r="AU319" s="144" t="s">
        <v>84</v>
      </c>
      <c r="AV319" s="11" t="s">
        <v>84</v>
      </c>
      <c r="AW319" s="11" t="s">
        <v>32</v>
      </c>
      <c r="AX319" s="11" t="s">
        <v>76</v>
      </c>
      <c r="AY319" s="144" t="s">
        <v>158</v>
      </c>
    </row>
    <row r="320" spans="2:65" s="11" customFormat="1">
      <c r="B320" s="142"/>
      <c r="D320" s="143" t="s">
        <v>165</v>
      </c>
      <c r="E320" s="144" t="s">
        <v>1</v>
      </c>
      <c r="F320" s="145" t="s">
        <v>1662</v>
      </c>
      <c r="H320" s="146">
        <v>5.6</v>
      </c>
      <c r="I320" s="147"/>
      <c r="L320" s="142"/>
      <c r="M320" s="148"/>
      <c r="T320" s="149"/>
      <c r="AT320" s="144" t="s">
        <v>165</v>
      </c>
      <c r="AU320" s="144" t="s">
        <v>84</v>
      </c>
      <c r="AV320" s="11" t="s">
        <v>84</v>
      </c>
      <c r="AW320" s="11" t="s">
        <v>32</v>
      </c>
      <c r="AX320" s="11" t="s">
        <v>76</v>
      </c>
      <c r="AY320" s="144" t="s">
        <v>158</v>
      </c>
    </row>
    <row r="321" spans="2:65" s="11" customFormat="1">
      <c r="B321" s="142"/>
      <c r="D321" s="143" t="s">
        <v>165</v>
      </c>
      <c r="E321" s="144" t="s">
        <v>1</v>
      </c>
      <c r="F321" s="145" t="s">
        <v>1663</v>
      </c>
      <c r="H321" s="146">
        <v>2.4</v>
      </c>
      <c r="I321" s="147"/>
      <c r="L321" s="142"/>
      <c r="M321" s="148"/>
      <c r="T321" s="149"/>
      <c r="AT321" s="144" t="s">
        <v>165</v>
      </c>
      <c r="AU321" s="144" t="s">
        <v>84</v>
      </c>
      <c r="AV321" s="11" t="s">
        <v>84</v>
      </c>
      <c r="AW321" s="11" t="s">
        <v>32</v>
      </c>
      <c r="AX321" s="11" t="s">
        <v>76</v>
      </c>
      <c r="AY321" s="144" t="s">
        <v>158</v>
      </c>
    </row>
    <row r="322" spans="2:65" s="11" customFormat="1">
      <c r="B322" s="142"/>
      <c r="D322" s="143" t="s">
        <v>165</v>
      </c>
      <c r="E322" s="144" t="s">
        <v>1</v>
      </c>
      <c r="F322" s="145" t="s">
        <v>1664</v>
      </c>
      <c r="H322" s="146">
        <v>4.9000000000000004</v>
      </c>
      <c r="I322" s="147"/>
      <c r="L322" s="142"/>
      <c r="M322" s="148"/>
      <c r="T322" s="149"/>
      <c r="AT322" s="144" t="s">
        <v>165</v>
      </c>
      <c r="AU322" s="144" t="s">
        <v>84</v>
      </c>
      <c r="AV322" s="11" t="s">
        <v>84</v>
      </c>
      <c r="AW322" s="11" t="s">
        <v>32</v>
      </c>
      <c r="AX322" s="11" t="s">
        <v>76</v>
      </c>
      <c r="AY322" s="144" t="s">
        <v>158</v>
      </c>
    </row>
    <row r="323" spans="2:65" s="11" customFormat="1">
      <c r="B323" s="142"/>
      <c r="D323" s="143" t="s">
        <v>165</v>
      </c>
      <c r="E323" s="144" t="s">
        <v>1</v>
      </c>
      <c r="F323" s="145" t="s">
        <v>84</v>
      </c>
      <c r="H323" s="146">
        <v>2</v>
      </c>
      <c r="I323" s="147"/>
      <c r="L323" s="142"/>
      <c r="M323" s="148"/>
      <c r="T323" s="149"/>
      <c r="AT323" s="144" t="s">
        <v>165</v>
      </c>
      <c r="AU323" s="144" t="s">
        <v>84</v>
      </c>
      <c r="AV323" s="11" t="s">
        <v>84</v>
      </c>
      <c r="AW323" s="11" t="s">
        <v>32</v>
      </c>
      <c r="AX323" s="11" t="s">
        <v>76</v>
      </c>
      <c r="AY323" s="144" t="s">
        <v>158</v>
      </c>
    </row>
    <row r="324" spans="2:65" s="11" customFormat="1">
      <c r="B324" s="142"/>
      <c r="D324" s="143" t="s">
        <v>165</v>
      </c>
      <c r="E324" s="144" t="s">
        <v>1</v>
      </c>
      <c r="F324" s="145" t="s">
        <v>1665</v>
      </c>
      <c r="H324" s="146">
        <v>3.5</v>
      </c>
      <c r="I324" s="147"/>
      <c r="L324" s="142"/>
      <c r="M324" s="148"/>
      <c r="T324" s="149"/>
      <c r="AT324" s="144" t="s">
        <v>165</v>
      </c>
      <c r="AU324" s="144" t="s">
        <v>84</v>
      </c>
      <c r="AV324" s="11" t="s">
        <v>84</v>
      </c>
      <c r="AW324" s="11" t="s">
        <v>32</v>
      </c>
      <c r="AX324" s="11" t="s">
        <v>76</v>
      </c>
      <c r="AY324" s="144" t="s">
        <v>158</v>
      </c>
    </row>
    <row r="325" spans="2:65" s="11" customFormat="1">
      <c r="B325" s="142"/>
      <c r="D325" s="143" t="s">
        <v>165</v>
      </c>
      <c r="E325" s="144" t="s">
        <v>1</v>
      </c>
      <c r="F325" s="145" t="s">
        <v>84</v>
      </c>
      <c r="H325" s="146">
        <v>2</v>
      </c>
      <c r="I325" s="147"/>
      <c r="L325" s="142"/>
      <c r="M325" s="148"/>
      <c r="T325" s="149"/>
      <c r="AT325" s="144" t="s">
        <v>165</v>
      </c>
      <c r="AU325" s="144" t="s">
        <v>84</v>
      </c>
      <c r="AV325" s="11" t="s">
        <v>84</v>
      </c>
      <c r="AW325" s="11" t="s">
        <v>32</v>
      </c>
      <c r="AX325" s="11" t="s">
        <v>76</v>
      </c>
      <c r="AY325" s="144" t="s">
        <v>158</v>
      </c>
    </row>
    <row r="326" spans="2:65" s="11" customFormat="1">
      <c r="B326" s="142"/>
      <c r="D326" s="143" t="s">
        <v>165</v>
      </c>
      <c r="E326" s="144" t="s">
        <v>1</v>
      </c>
      <c r="F326" s="145" t="s">
        <v>1662</v>
      </c>
      <c r="H326" s="146">
        <v>5.6</v>
      </c>
      <c r="I326" s="147"/>
      <c r="L326" s="142"/>
      <c r="M326" s="148"/>
      <c r="T326" s="149"/>
      <c r="AT326" s="144" t="s">
        <v>165</v>
      </c>
      <c r="AU326" s="144" t="s">
        <v>84</v>
      </c>
      <c r="AV326" s="11" t="s">
        <v>84</v>
      </c>
      <c r="AW326" s="11" t="s">
        <v>32</v>
      </c>
      <c r="AX326" s="11" t="s">
        <v>76</v>
      </c>
      <c r="AY326" s="144" t="s">
        <v>158</v>
      </c>
    </row>
    <row r="327" spans="2:65" s="11" customFormat="1">
      <c r="B327" s="142"/>
      <c r="D327" s="143" t="s">
        <v>165</v>
      </c>
      <c r="E327" s="144" t="s">
        <v>1</v>
      </c>
      <c r="F327" s="145" t="s">
        <v>1663</v>
      </c>
      <c r="H327" s="146">
        <v>2.4</v>
      </c>
      <c r="I327" s="147"/>
      <c r="L327" s="142"/>
      <c r="M327" s="148"/>
      <c r="T327" s="149"/>
      <c r="AT327" s="144" t="s">
        <v>165</v>
      </c>
      <c r="AU327" s="144" t="s">
        <v>84</v>
      </c>
      <c r="AV327" s="11" t="s">
        <v>84</v>
      </c>
      <c r="AW327" s="11" t="s">
        <v>32</v>
      </c>
      <c r="AX327" s="11" t="s">
        <v>76</v>
      </c>
      <c r="AY327" s="144" t="s">
        <v>158</v>
      </c>
    </row>
    <row r="328" spans="2:65" s="1" customFormat="1" ht="24.2" customHeight="1">
      <c r="B328" s="128"/>
      <c r="C328" s="129" t="s">
        <v>530</v>
      </c>
      <c r="D328" s="129" t="s">
        <v>159</v>
      </c>
      <c r="E328" s="130" t="s">
        <v>1666</v>
      </c>
      <c r="F328" s="131" t="s">
        <v>1667</v>
      </c>
      <c r="G328" s="132" t="s">
        <v>352</v>
      </c>
      <c r="H328" s="133">
        <v>45.2</v>
      </c>
      <c r="I328" s="134"/>
      <c r="J328" s="135">
        <f>ROUND(I328*H328,2)</f>
        <v>0</v>
      </c>
      <c r="K328" s="131" t="s">
        <v>225</v>
      </c>
      <c r="L328" s="30"/>
      <c r="M328" s="136" t="s">
        <v>1</v>
      </c>
      <c r="N328" s="137" t="s">
        <v>41</v>
      </c>
      <c r="P328" s="138">
        <f>O328*H328</f>
        <v>0</v>
      </c>
      <c r="Q328" s="138">
        <v>1.2600000000000001E-3</v>
      </c>
      <c r="R328" s="138">
        <f>Q328*H328</f>
        <v>5.6952000000000003E-2</v>
      </c>
      <c r="S328" s="138">
        <v>0</v>
      </c>
      <c r="T328" s="139">
        <f>S328*H328</f>
        <v>0</v>
      </c>
      <c r="AR328" s="140" t="s">
        <v>294</v>
      </c>
      <c r="AT328" s="140" t="s">
        <v>159</v>
      </c>
      <c r="AU328" s="140" t="s">
        <v>84</v>
      </c>
      <c r="AY328" s="15" t="s">
        <v>158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5" t="s">
        <v>80</v>
      </c>
      <c r="BK328" s="141">
        <f>ROUND(I328*H328,2)</f>
        <v>0</v>
      </c>
      <c r="BL328" s="15" t="s">
        <v>294</v>
      </c>
      <c r="BM328" s="140" t="s">
        <v>1668</v>
      </c>
    </row>
    <row r="329" spans="2:65" s="11" customFormat="1">
      <c r="B329" s="142"/>
      <c r="D329" s="143" t="s">
        <v>165</v>
      </c>
      <c r="E329" s="144" t="s">
        <v>1</v>
      </c>
      <c r="F329" s="145" t="s">
        <v>1669</v>
      </c>
      <c r="H329" s="146">
        <v>45.2</v>
      </c>
      <c r="I329" s="147"/>
      <c r="L329" s="142"/>
      <c r="M329" s="148"/>
      <c r="T329" s="149"/>
      <c r="AT329" s="144" t="s">
        <v>165</v>
      </c>
      <c r="AU329" s="144" t="s">
        <v>84</v>
      </c>
      <c r="AV329" s="11" t="s">
        <v>84</v>
      </c>
      <c r="AW329" s="11" t="s">
        <v>32</v>
      </c>
      <c r="AX329" s="11" t="s">
        <v>80</v>
      </c>
      <c r="AY329" s="144" t="s">
        <v>158</v>
      </c>
    </row>
    <row r="330" spans="2:65" s="1" customFormat="1" ht="24.2" customHeight="1">
      <c r="B330" s="128"/>
      <c r="C330" s="129" t="s">
        <v>534</v>
      </c>
      <c r="D330" s="129" t="s">
        <v>159</v>
      </c>
      <c r="E330" s="130" t="s">
        <v>1433</v>
      </c>
      <c r="F330" s="131" t="s">
        <v>1434</v>
      </c>
      <c r="G330" s="132" t="s">
        <v>552</v>
      </c>
      <c r="H330" s="176"/>
      <c r="I330" s="134"/>
      <c r="J330" s="135">
        <f>ROUND(I330*H330,2)</f>
        <v>0</v>
      </c>
      <c r="K330" s="131" t="s">
        <v>225</v>
      </c>
      <c r="L330" s="30"/>
      <c r="M330" s="177" t="s">
        <v>1</v>
      </c>
      <c r="N330" s="178" t="s">
        <v>41</v>
      </c>
      <c r="O330" s="179"/>
      <c r="P330" s="180">
        <f>O330*H330</f>
        <v>0</v>
      </c>
      <c r="Q330" s="180">
        <v>0</v>
      </c>
      <c r="R330" s="180">
        <f>Q330*H330</f>
        <v>0</v>
      </c>
      <c r="S330" s="180">
        <v>0</v>
      </c>
      <c r="T330" s="181">
        <f>S330*H330</f>
        <v>0</v>
      </c>
      <c r="AR330" s="140" t="s">
        <v>294</v>
      </c>
      <c r="AT330" s="140" t="s">
        <v>159</v>
      </c>
      <c r="AU330" s="140" t="s">
        <v>84</v>
      </c>
      <c r="AY330" s="15" t="s">
        <v>158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5" t="s">
        <v>80</v>
      </c>
      <c r="BK330" s="141">
        <f>ROUND(I330*H330,2)</f>
        <v>0</v>
      </c>
      <c r="BL330" s="15" t="s">
        <v>294</v>
      </c>
      <c r="BM330" s="140" t="s">
        <v>1670</v>
      </c>
    </row>
    <row r="331" spans="2:65" s="1" customFormat="1" ht="6.95" customHeight="1">
      <c r="B331" s="42"/>
      <c r="C331" s="43"/>
      <c r="D331" s="43"/>
      <c r="E331" s="43"/>
      <c r="F331" s="43"/>
      <c r="G331" s="43"/>
      <c r="H331" s="43"/>
      <c r="I331" s="43"/>
      <c r="J331" s="43"/>
      <c r="K331" s="43"/>
      <c r="L331" s="30"/>
    </row>
  </sheetData>
  <autoFilter ref="C133:K330" xr:uid="{00000000-0009-0000-0000-000006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9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111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1671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1672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31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1673</v>
      </c>
      <c r="L25" s="30"/>
    </row>
    <row r="26" spans="2:12" s="1" customFormat="1" ht="18" customHeight="1">
      <c r="B26" s="30"/>
      <c r="E26" s="23" t="s">
        <v>1674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ROUND(J125,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ROUND((SUM(BE125:BE291)),  2)</f>
        <v>0</v>
      </c>
      <c r="I35" s="94">
        <v>0.21</v>
      </c>
      <c r="J35" s="84">
        <f>ROUND(((SUM(BE125:BE291))*I35),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ROUND((SUM(BF125:BF291)),  2)</f>
        <v>0</v>
      </c>
      <c r="I36" s="94">
        <v>0.12</v>
      </c>
      <c r="J36" s="84">
        <f>ROUND(((SUM(BF125:BF291))*I36),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ROUND((SUM(BG125:BG291)),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ROUND((SUM(BH125:BH291)),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ROUND((SUM(BI125:BI291)),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20 - Elektroinstalace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 xml:space="preserve"> 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Město Hranice u Aše</v>
      </c>
      <c r="I93" s="25" t="s">
        <v>30</v>
      </c>
      <c r="J93" s="28" t="str">
        <f>E23</f>
        <v>ing.Volný Martin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Klimešová Miroslava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J125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208</v>
      </c>
      <c r="E99" s="108"/>
      <c r="F99" s="108"/>
      <c r="G99" s="108"/>
      <c r="H99" s="108"/>
      <c r="I99" s="108"/>
      <c r="J99" s="109">
        <f>J126</f>
        <v>0</v>
      </c>
      <c r="L99" s="106"/>
    </row>
    <row r="100" spans="2:47" s="13" customFormat="1" ht="19.899999999999999" customHeight="1">
      <c r="B100" s="160"/>
      <c r="D100" s="161" t="s">
        <v>1675</v>
      </c>
      <c r="E100" s="162"/>
      <c r="F100" s="162"/>
      <c r="G100" s="162"/>
      <c r="H100" s="162"/>
      <c r="I100" s="162"/>
      <c r="J100" s="163">
        <f>J127</f>
        <v>0</v>
      </c>
      <c r="L100" s="160"/>
    </row>
    <row r="101" spans="2:47" s="13" customFormat="1" ht="19.899999999999999" customHeight="1">
      <c r="B101" s="160"/>
      <c r="D101" s="161" t="s">
        <v>1676</v>
      </c>
      <c r="E101" s="162"/>
      <c r="F101" s="162"/>
      <c r="G101" s="162"/>
      <c r="H101" s="162"/>
      <c r="I101" s="162"/>
      <c r="J101" s="163">
        <f>J266</f>
        <v>0</v>
      </c>
      <c r="L101" s="160"/>
    </row>
    <row r="102" spans="2:47" s="8" customFormat="1" ht="24.95" customHeight="1">
      <c r="B102" s="106"/>
      <c r="D102" s="107" t="s">
        <v>1677</v>
      </c>
      <c r="E102" s="108"/>
      <c r="F102" s="108"/>
      <c r="G102" s="108"/>
      <c r="H102" s="108"/>
      <c r="I102" s="108"/>
      <c r="J102" s="109">
        <f>J279</f>
        <v>0</v>
      </c>
      <c r="L102" s="106"/>
    </row>
    <row r="103" spans="2:47" s="13" customFormat="1" ht="19.899999999999999" customHeight="1">
      <c r="B103" s="160"/>
      <c r="D103" s="161" t="s">
        <v>1678</v>
      </c>
      <c r="E103" s="162"/>
      <c r="F103" s="162"/>
      <c r="G103" s="162"/>
      <c r="H103" s="162"/>
      <c r="I103" s="162"/>
      <c r="J103" s="163">
        <f>J280</f>
        <v>0</v>
      </c>
      <c r="L103" s="160"/>
    </row>
    <row r="104" spans="2:47" s="1" customFormat="1" ht="21.75" customHeight="1">
      <c r="B104" s="30"/>
      <c r="L104" s="30"/>
    </row>
    <row r="105" spans="2:47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47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47" s="1" customFormat="1" ht="24.95" customHeight="1">
      <c r="B110" s="30"/>
      <c r="C110" s="19" t="s">
        <v>143</v>
      </c>
      <c r="L110" s="30"/>
    </row>
    <row r="111" spans="2:47" s="1" customFormat="1" ht="6.95" customHeight="1">
      <c r="B111" s="30"/>
      <c r="L111" s="30"/>
    </row>
    <row r="112" spans="2:47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39" t="str">
        <f>E7</f>
        <v>Stavební úpravy knihovny a IC Města Hranice</v>
      </c>
      <c r="F113" s="240"/>
      <c r="G113" s="240"/>
      <c r="H113" s="240"/>
      <c r="L113" s="30"/>
    </row>
    <row r="114" spans="2:65" ht="12" customHeight="1">
      <c r="B114" s="18"/>
      <c r="C114" s="25" t="s">
        <v>133</v>
      </c>
      <c r="L114" s="18"/>
    </row>
    <row r="115" spans="2:65" s="1" customFormat="1" ht="16.5" customHeight="1">
      <c r="B115" s="30"/>
      <c r="E115" s="239" t="s">
        <v>134</v>
      </c>
      <c r="F115" s="238"/>
      <c r="G115" s="238"/>
      <c r="H115" s="238"/>
      <c r="L115" s="30"/>
    </row>
    <row r="116" spans="2:65" s="1" customFormat="1" ht="12" customHeight="1">
      <c r="B116" s="30"/>
      <c r="C116" s="25" t="s">
        <v>135</v>
      </c>
      <c r="L116" s="30"/>
    </row>
    <row r="117" spans="2:65" s="1" customFormat="1" ht="16.5" customHeight="1">
      <c r="B117" s="30"/>
      <c r="E117" s="234" t="str">
        <f>E11</f>
        <v>20 - Elektroinstalace</v>
      </c>
      <c r="F117" s="238"/>
      <c r="G117" s="238"/>
      <c r="H117" s="238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F14</f>
        <v xml:space="preserve"> </v>
      </c>
      <c r="I119" s="25" t="s">
        <v>22</v>
      </c>
      <c r="J119" s="50" t="str">
        <f>IF(J14="","",J14)</f>
        <v>2. 3. 2024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24</v>
      </c>
      <c r="F121" s="23" t="str">
        <f>E17</f>
        <v>Město Hranice u Aše</v>
      </c>
      <c r="I121" s="25" t="s">
        <v>30</v>
      </c>
      <c r="J121" s="28" t="str">
        <f>E23</f>
        <v>ing.Volný Martin</v>
      </c>
      <c r="L121" s="30"/>
    </row>
    <row r="122" spans="2:65" s="1" customFormat="1" ht="15.2" customHeight="1">
      <c r="B122" s="30"/>
      <c r="C122" s="25" t="s">
        <v>28</v>
      </c>
      <c r="F122" s="23" t="str">
        <f>IF(E20="","",E20)</f>
        <v>Vyplň údaj</v>
      </c>
      <c r="I122" s="25" t="s">
        <v>33</v>
      </c>
      <c r="J122" s="28" t="str">
        <f>E26</f>
        <v>Klimešová Miroslava</v>
      </c>
      <c r="L122" s="30"/>
    </row>
    <row r="123" spans="2:65" s="1" customFormat="1" ht="10.35" customHeight="1">
      <c r="B123" s="30"/>
      <c r="L123" s="30"/>
    </row>
    <row r="124" spans="2:65" s="9" customFormat="1" ht="29.25" customHeight="1">
      <c r="B124" s="110"/>
      <c r="C124" s="111" t="s">
        <v>144</v>
      </c>
      <c r="D124" s="112" t="s">
        <v>61</v>
      </c>
      <c r="E124" s="112" t="s">
        <v>57</v>
      </c>
      <c r="F124" s="112" t="s">
        <v>58</v>
      </c>
      <c r="G124" s="112" t="s">
        <v>145</v>
      </c>
      <c r="H124" s="112" t="s">
        <v>146</v>
      </c>
      <c r="I124" s="112" t="s">
        <v>147</v>
      </c>
      <c r="J124" s="112" t="s">
        <v>139</v>
      </c>
      <c r="K124" s="113" t="s">
        <v>148</v>
      </c>
      <c r="L124" s="110"/>
      <c r="M124" s="57" t="s">
        <v>1</v>
      </c>
      <c r="N124" s="58" t="s">
        <v>40</v>
      </c>
      <c r="O124" s="58" t="s">
        <v>149</v>
      </c>
      <c r="P124" s="58" t="s">
        <v>150</v>
      </c>
      <c r="Q124" s="58" t="s">
        <v>151</v>
      </c>
      <c r="R124" s="58" t="s">
        <v>152</v>
      </c>
      <c r="S124" s="58" t="s">
        <v>153</v>
      </c>
      <c r="T124" s="59" t="s">
        <v>154</v>
      </c>
    </row>
    <row r="125" spans="2:65" s="1" customFormat="1" ht="22.9" customHeight="1">
      <c r="B125" s="30"/>
      <c r="C125" s="62" t="s">
        <v>155</v>
      </c>
      <c r="J125" s="114">
        <f>BK125</f>
        <v>0</v>
      </c>
      <c r="L125" s="30"/>
      <c r="M125" s="60"/>
      <c r="N125" s="51"/>
      <c r="O125" s="51"/>
      <c r="P125" s="115">
        <f>P126+P279</f>
        <v>0</v>
      </c>
      <c r="Q125" s="51"/>
      <c r="R125" s="115">
        <f>R126+R279</f>
        <v>0.82282999999999995</v>
      </c>
      <c r="S125" s="51"/>
      <c r="T125" s="116">
        <f>T126+T279</f>
        <v>0</v>
      </c>
      <c r="AT125" s="15" t="s">
        <v>75</v>
      </c>
      <c r="AU125" s="15" t="s">
        <v>141</v>
      </c>
      <c r="BK125" s="117">
        <f>BK126+BK279</f>
        <v>0</v>
      </c>
    </row>
    <row r="126" spans="2:65" s="10" customFormat="1" ht="25.9" customHeight="1">
      <c r="B126" s="118"/>
      <c r="D126" s="119" t="s">
        <v>75</v>
      </c>
      <c r="E126" s="120" t="s">
        <v>526</v>
      </c>
      <c r="F126" s="120" t="s">
        <v>527</v>
      </c>
      <c r="I126" s="121"/>
      <c r="J126" s="122">
        <f>BK126</f>
        <v>0</v>
      </c>
      <c r="L126" s="118"/>
      <c r="M126" s="123"/>
      <c r="P126" s="124">
        <f>P127+P266</f>
        <v>0</v>
      </c>
      <c r="R126" s="124">
        <f>R127+R266</f>
        <v>0.82169249999999994</v>
      </c>
      <c r="T126" s="125">
        <f>T127+T266</f>
        <v>0</v>
      </c>
      <c r="AR126" s="119" t="s">
        <v>84</v>
      </c>
      <c r="AT126" s="126" t="s">
        <v>75</v>
      </c>
      <c r="AU126" s="126" t="s">
        <v>76</v>
      </c>
      <c r="AY126" s="119" t="s">
        <v>158</v>
      </c>
      <c r="BK126" s="127">
        <f>BK127+BK266</f>
        <v>0</v>
      </c>
    </row>
    <row r="127" spans="2:65" s="10" customFormat="1" ht="22.9" customHeight="1">
      <c r="B127" s="118"/>
      <c r="D127" s="119" t="s">
        <v>75</v>
      </c>
      <c r="E127" s="164" t="s">
        <v>1679</v>
      </c>
      <c r="F127" s="164" t="s">
        <v>1680</v>
      </c>
      <c r="I127" s="121"/>
      <c r="J127" s="165">
        <f>BK127</f>
        <v>0</v>
      </c>
      <c r="L127" s="118"/>
      <c r="M127" s="123"/>
      <c r="P127" s="124">
        <f>SUM(P128:P265)</f>
        <v>0</v>
      </c>
      <c r="R127" s="124">
        <f>SUM(R128:R265)</f>
        <v>0.81973249999999998</v>
      </c>
      <c r="T127" s="125">
        <f>SUM(T128:T265)</f>
        <v>0</v>
      </c>
      <c r="AR127" s="119" t="s">
        <v>84</v>
      </c>
      <c r="AT127" s="126" t="s">
        <v>75</v>
      </c>
      <c r="AU127" s="126" t="s">
        <v>80</v>
      </c>
      <c r="AY127" s="119" t="s">
        <v>158</v>
      </c>
      <c r="BK127" s="127">
        <f>SUM(BK128:BK265)</f>
        <v>0</v>
      </c>
    </row>
    <row r="128" spans="2:65" s="1" customFormat="1" ht="24.2" customHeight="1">
      <c r="B128" s="128"/>
      <c r="C128" s="129" t="s">
        <v>80</v>
      </c>
      <c r="D128" s="129" t="s">
        <v>159</v>
      </c>
      <c r="E128" s="130" t="s">
        <v>1681</v>
      </c>
      <c r="F128" s="131" t="s">
        <v>1682</v>
      </c>
      <c r="G128" s="132" t="s">
        <v>352</v>
      </c>
      <c r="H128" s="133">
        <v>5</v>
      </c>
      <c r="I128" s="134"/>
      <c r="J128" s="135">
        <f>ROUND(I128*H128,2)</f>
        <v>0</v>
      </c>
      <c r="K128" s="131" t="s">
        <v>225</v>
      </c>
      <c r="L128" s="30"/>
      <c r="M128" s="136" t="s">
        <v>1</v>
      </c>
      <c r="N128" s="137" t="s">
        <v>41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294</v>
      </c>
      <c r="AT128" s="140" t="s">
        <v>159</v>
      </c>
      <c r="AU128" s="140" t="s">
        <v>84</v>
      </c>
      <c r="AY128" s="15" t="s">
        <v>158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5" t="s">
        <v>80</v>
      </c>
      <c r="BK128" s="141">
        <f>ROUND(I128*H128,2)</f>
        <v>0</v>
      </c>
      <c r="BL128" s="15" t="s">
        <v>294</v>
      </c>
      <c r="BM128" s="140" t="s">
        <v>1683</v>
      </c>
    </row>
    <row r="129" spans="2:65" s="1" customFormat="1" ht="21.75" customHeight="1">
      <c r="B129" s="128"/>
      <c r="C129" s="166" t="s">
        <v>84</v>
      </c>
      <c r="D129" s="166" t="s">
        <v>544</v>
      </c>
      <c r="E129" s="167" t="s">
        <v>1684</v>
      </c>
      <c r="F129" s="168" t="s">
        <v>1685</v>
      </c>
      <c r="G129" s="169" t="s">
        <v>352</v>
      </c>
      <c r="H129" s="170">
        <v>5.25</v>
      </c>
      <c r="I129" s="171"/>
      <c r="J129" s="172">
        <f>ROUND(I129*H129,2)</f>
        <v>0</v>
      </c>
      <c r="K129" s="168" t="s">
        <v>225</v>
      </c>
      <c r="L129" s="173"/>
      <c r="M129" s="174" t="s">
        <v>1</v>
      </c>
      <c r="N129" s="175" t="s">
        <v>41</v>
      </c>
      <c r="P129" s="138">
        <f>O129*H129</f>
        <v>0</v>
      </c>
      <c r="Q129" s="138">
        <v>6.9999999999999994E-5</v>
      </c>
      <c r="R129" s="138">
        <f>Q129*H129</f>
        <v>3.6749999999999999E-4</v>
      </c>
      <c r="S129" s="138">
        <v>0</v>
      </c>
      <c r="T129" s="139">
        <f>S129*H129</f>
        <v>0</v>
      </c>
      <c r="AR129" s="140" t="s">
        <v>377</v>
      </c>
      <c r="AT129" s="140" t="s">
        <v>544</v>
      </c>
      <c r="AU129" s="140" t="s">
        <v>84</v>
      </c>
      <c r="AY129" s="15" t="s">
        <v>158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5" t="s">
        <v>80</v>
      </c>
      <c r="BK129" s="141">
        <f>ROUND(I129*H129,2)</f>
        <v>0</v>
      </c>
      <c r="BL129" s="15" t="s">
        <v>294</v>
      </c>
      <c r="BM129" s="140" t="s">
        <v>1686</v>
      </c>
    </row>
    <row r="130" spans="2:65" s="11" customFormat="1">
      <c r="B130" s="142"/>
      <c r="D130" s="143" t="s">
        <v>165</v>
      </c>
      <c r="E130" s="144" t="s">
        <v>1</v>
      </c>
      <c r="F130" s="145" t="s">
        <v>1687</v>
      </c>
      <c r="H130" s="146">
        <v>5.25</v>
      </c>
      <c r="I130" s="147"/>
      <c r="L130" s="142"/>
      <c r="M130" s="148"/>
      <c r="T130" s="149"/>
      <c r="AT130" s="144" t="s">
        <v>165</v>
      </c>
      <c r="AU130" s="144" t="s">
        <v>84</v>
      </c>
      <c r="AV130" s="11" t="s">
        <v>84</v>
      </c>
      <c r="AW130" s="11" t="s">
        <v>32</v>
      </c>
      <c r="AX130" s="11" t="s">
        <v>80</v>
      </c>
      <c r="AY130" s="144" t="s">
        <v>158</v>
      </c>
    </row>
    <row r="131" spans="2:65" s="1" customFormat="1" ht="16.5" customHeight="1">
      <c r="B131" s="128"/>
      <c r="C131" s="129" t="s">
        <v>95</v>
      </c>
      <c r="D131" s="129" t="s">
        <v>159</v>
      </c>
      <c r="E131" s="130" t="s">
        <v>1688</v>
      </c>
      <c r="F131" s="131" t="s">
        <v>1689</v>
      </c>
      <c r="G131" s="132" t="s">
        <v>325</v>
      </c>
      <c r="H131" s="133">
        <v>2</v>
      </c>
      <c r="I131" s="134"/>
      <c r="J131" s="135">
        <f t="shared" ref="J131:J137" si="0">ROUND(I131*H131,2)</f>
        <v>0</v>
      </c>
      <c r="K131" s="131" t="s">
        <v>225</v>
      </c>
      <c r="L131" s="30"/>
      <c r="M131" s="136" t="s">
        <v>1</v>
      </c>
      <c r="N131" s="137" t="s">
        <v>41</v>
      </c>
      <c r="P131" s="138">
        <f t="shared" ref="P131:P137" si="1">O131*H131</f>
        <v>0</v>
      </c>
      <c r="Q131" s="138">
        <v>0</v>
      </c>
      <c r="R131" s="138">
        <f t="shared" ref="R131:R137" si="2">Q131*H131</f>
        <v>0</v>
      </c>
      <c r="S131" s="138">
        <v>0</v>
      </c>
      <c r="T131" s="139">
        <f t="shared" ref="T131:T137" si="3">S131*H131</f>
        <v>0</v>
      </c>
      <c r="AR131" s="140" t="s">
        <v>294</v>
      </c>
      <c r="AT131" s="140" t="s">
        <v>159</v>
      </c>
      <c r="AU131" s="140" t="s">
        <v>84</v>
      </c>
      <c r="AY131" s="15" t="s">
        <v>158</v>
      </c>
      <c r="BE131" s="141">
        <f t="shared" ref="BE131:BE137" si="4">IF(N131="základní",J131,0)</f>
        <v>0</v>
      </c>
      <c r="BF131" s="141">
        <f t="shared" ref="BF131:BF137" si="5">IF(N131="snížená",J131,0)</f>
        <v>0</v>
      </c>
      <c r="BG131" s="141">
        <f t="shared" ref="BG131:BG137" si="6">IF(N131="zákl. přenesená",J131,0)</f>
        <v>0</v>
      </c>
      <c r="BH131" s="141">
        <f t="shared" ref="BH131:BH137" si="7">IF(N131="sníž. přenesená",J131,0)</f>
        <v>0</v>
      </c>
      <c r="BI131" s="141">
        <f t="shared" ref="BI131:BI137" si="8">IF(N131="nulová",J131,0)</f>
        <v>0</v>
      </c>
      <c r="BJ131" s="15" t="s">
        <v>80</v>
      </c>
      <c r="BK131" s="141">
        <f t="shared" ref="BK131:BK137" si="9">ROUND(I131*H131,2)</f>
        <v>0</v>
      </c>
      <c r="BL131" s="15" t="s">
        <v>294</v>
      </c>
      <c r="BM131" s="140" t="s">
        <v>1690</v>
      </c>
    </row>
    <row r="132" spans="2:65" s="1" customFormat="1" ht="37.9" customHeight="1">
      <c r="B132" s="128"/>
      <c r="C132" s="166" t="s">
        <v>163</v>
      </c>
      <c r="D132" s="166" t="s">
        <v>544</v>
      </c>
      <c r="E132" s="167" t="s">
        <v>1691</v>
      </c>
      <c r="F132" s="168" t="s">
        <v>1692</v>
      </c>
      <c r="G132" s="169" t="s">
        <v>325</v>
      </c>
      <c r="H132" s="170">
        <v>2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41</v>
      </c>
      <c r="P132" s="138">
        <f t="shared" si="1"/>
        <v>0</v>
      </c>
      <c r="Q132" s="138">
        <v>0</v>
      </c>
      <c r="R132" s="138">
        <f t="shared" si="2"/>
        <v>0</v>
      </c>
      <c r="S132" s="138">
        <v>0</v>
      </c>
      <c r="T132" s="139">
        <f t="shared" si="3"/>
        <v>0</v>
      </c>
      <c r="AR132" s="140" t="s">
        <v>377</v>
      </c>
      <c r="AT132" s="140" t="s">
        <v>544</v>
      </c>
      <c r="AU132" s="140" t="s">
        <v>84</v>
      </c>
      <c r="AY132" s="15" t="s">
        <v>158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5" t="s">
        <v>80</v>
      </c>
      <c r="BK132" s="141">
        <f t="shared" si="9"/>
        <v>0</v>
      </c>
      <c r="BL132" s="15" t="s">
        <v>294</v>
      </c>
      <c r="BM132" s="140" t="s">
        <v>1693</v>
      </c>
    </row>
    <row r="133" spans="2:65" s="1" customFormat="1" ht="24.2" customHeight="1">
      <c r="B133" s="128"/>
      <c r="C133" s="129" t="s">
        <v>157</v>
      </c>
      <c r="D133" s="129" t="s">
        <v>159</v>
      </c>
      <c r="E133" s="130" t="s">
        <v>1694</v>
      </c>
      <c r="F133" s="131" t="s">
        <v>1695</v>
      </c>
      <c r="G133" s="132" t="s">
        <v>325</v>
      </c>
      <c r="H133" s="133">
        <v>9</v>
      </c>
      <c r="I133" s="134"/>
      <c r="J133" s="135">
        <f t="shared" si="0"/>
        <v>0</v>
      </c>
      <c r="K133" s="131" t="s">
        <v>225</v>
      </c>
      <c r="L133" s="30"/>
      <c r="M133" s="136" t="s">
        <v>1</v>
      </c>
      <c r="N133" s="137" t="s">
        <v>41</v>
      </c>
      <c r="P133" s="138">
        <f t="shared" si="1"/>
        <v>0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AR133" s="140" t="s">
        <v>294</v>
      </c>
      <c r="AT133" s="140" t="s">
        <v>159</v>
      </c>
      <c r="AU133" s="140" t="s">
        <v>84</v>
      </c>
      <c r="AY133" s="15" t="s">
        <v>158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5" t="s">
        <v>80</v>
      </c>
      <c r="BK133" s="141">
        <f t="shared" si="9"/>
        <v>0</v>
      </c>
      <c r="BL133" s="15" t="s">
        <v>294</v>
      </c>
      <c r="BM133" s="140" t="s">
        <v>1696</v>
      </c>
    </row>
    <row r="134" spans="2:65" s="1" customFormat="1" ht="24.2" customHeight="1">
      <c r="B134" s="128"/>
      <c r="C134" s="166" t="s">
        <v>180</v>
      </c>
      <c r="D134" s="166" t="s">
        <v>544</v>
      </c>
      <c r="E134" s="167" t="s">
        <v>1697</v>
      </c>
      <c r="F134" s="168" t="s">
        <v>1698</v>
      </c>
      <c r="G134" s="169" t="s">
        <v>325</v>
      </c>
      <c r="H134" s="170">
        <v>6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P134" s="138">
        <f t="shared" si="1"/>
        <v>0</v>
      </c>
      <c r="Q134" s="138">
        <v>0</v>
      </c>
      <c r="R134" s="138">
        <f t="shared" si="2"/>
        <v>0</v>
      </c>
      <c r="S134" s="138">
        <v>0</v>
      </c>
      <c r="T134" s="139">
        <f t="shared" si="3"/>
        <v>0</v>
      </c>
      <c r="AR134" s="140" t="s">
        <v>377</v>
      </c>
      <c r="AT134" s="140" t="s">
        <v>544</v>
      </c>
      <c r="AU134" s="140" t="s">
        <v>84</v>
      </c>
      <c r="AY134" s="15" t="s">
        <v>158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5" t="s">
        <v>80</v>
      </c>
      <c r="BK134" s="141">
        <f t="shared" si="9"/>
        <v>0</v>
      </c>
      <c r="BL134" s="15" t="s">
        <v>294</v>
      </c>
      <c r="BM134" s="140" t="s">
        <v>1699</v>
      </c>
    </row>
    <row r="135" spans="2:65" s="1" customFormat="1" ht="24.2" customHeight="1">
      <c r="B135" s="128"/>
      <c r="C135" s="166" t="s">
        <v>184</v>
      </c>
      <c r="D135" s="166" t="s">
        <v>544</v>
      </c>
      <c r="E135" s="167" t="s">
        <v>1700</v>
      </c>
      <c r="F135" s="168" t="s">
        <v>1701</v>
      </c>
      <c r="G135" s="169" t="s">
        <v>325</v>
      </c>
      <c r="H135" s="170">
        <v>3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P135" s="138">
        <f t="shared" si="1"/>
        <v>0</v>
      </c>
      <c r="Q135" s="138">
        <v>0</v>
      </c>
      <c r="R135" s="138">
        <f t="shared" si="2"/>
        <v>0</v>
      </c>
      <c r="S135" s="138">
        <v>0</v>
      </c>
      <c r="T135" s="139">
        <f t="shared" si="3"/>
        <v>0</v>
      </c>
      <c r="AR135" s="140" t="s">
        <v>377</v>
      </c>
      <c r="AT135" s="140" t="s">
        <v>544</v>
      </c>
      <c r="AU135" s="140" t="s">
        <v>84</v>
      </c>
      <c r="AY135" s="15" t="s">
        <v>158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5" t="s">
        <v>80</v>
      </c>
      <c r="BK135" s="141">
        <f t="shared" si="9"/>
        <v>0</v>
      </c>
      <c r="BL135" s="15" t="s">
        <v>294</v>
      </c>
      <c r="BM135" s="140" t="s">
        <v>1702</v>
      </c>
    </row>
    <row r="136" spans="2:65" s="1" customFormat="1" ht="24.2" customHeight="1">
      <c r="B136" s="128"/>
      <c r="C136" s="129" t="s">
        <v>188</v>
      </c>
      <c r="D136" s="129" t="s">
        <v>159</v>
      </c>
      <c r="E136" s="130" t="s">
        <v>1703</v>
      </c>
      <c r="F136" s="131" t="s">
        <v>1704</v>
      </c>
      <c r="G136" s="132" t="s">
        <v>352</v>
      </c>
      <c r="H136" s="133">
        <v>10</v>
      </c>
      <c r="I136" s="134"/>
      <c r="J136" s="135">
        <f t="shared" si="0"/>
        <v>0</v>
      </c>
      <c r="K136" s="131" t="s">
        <v>225</v>
      </c>
      <c r="L136" s="30"/>
      <c r="M136" s="136" t="s">
        <v>1</v>
      </c>
      <c r="N136" s="137" t="s">
        <v>41</v>
      </c>
      <c r="P136" s="138">
        <f t="shared" si="1"/>
        <v>0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AR136" s="140" t="s">
        <v>294</v>
      </c>
      <c r="AT136" s="140" t="s">
        <v>159</v>
      </c>
      <c r="AU136" s="140" t="s">
        <v>84</v>
      </c>
      <c r="AY136" s="15" t="s">
        <v>158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5" t="s">
        <v>80</v>
      </c>
      <c r="BK136" s="141">
        <f t="shared" si="9"/>
        <v>0</v>
      </c>
      <c r="BL136" s="15" t="s">
        <v>294</v>
      </c>
      <c r="BM136" s="140" t="s">
        <v>1705</v>
      </c>
    </row>
    <row r="137" spans="2:65" s="1" customFormat="1" ht="24.2" customHeight="1">
      <c r="B137" s="128"/>
      <c r="C137" s="166" t="s">
        <v>192</v>
      </c>
      <c r="D137" s="166" t="s">
        <v>544</v>
      </c>
      <c r="E137" s="167" t="s">
        <v>1706</v>
      </c>
      <c r="F137" s="168" t="s">
        <v>1707</v>
      </c>
      <c r="G137" s="169" t="s">
        <v>352</v>
      </c>
      <c r="H137" s="170">
        <v>11.5</v>
      </c>
      <c r="I137" s="171"/>
      <c r="J137" s="172">
        <f t="shared" si="0"/>
        <v>0</v>
      </c>
      <c r="K137" s="168" t="s">
        <v>225</v>
      </c>
      <c r="L137" s="173"/>
      <c r="M137" s="174" t="s">
        <v>1</v>
      </c>
      <c r="N137" s="175" t="s">
        <v>41</v>
      </c>
      <c r="P137" s="138">
        <f t="shared" si="1"/>
        <v>0</v>
      </c>
      <c r="Q137" s="138">
        <v>6.9999999999999994E-5</v>
      </c>
      <c r="R137" s="138">
        <f t="shared" si="2"/>
        <v>8.0499999999999994E-4</v>
      </c>
      <c r="S137" s="138">
        <v>0</v>
      </c>
      <c r="T137" s="139">
        <f t="shared" si="3"/>
        <v>0</v>
      </c>
      <c r="AR137" s="140" t="s">
        <v>377</v>
      </c>
      <c r="AT137" s="140" t="s">
        <v>544</v>
      </c>
      <c r="AU137" s="140" t="s">
        <v>84</v>
      </c>
      <c r="AY137" s="15" t="s">
        <v>158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5" t="s">
        <v>80</v>
      </c>
      <c r="BK137" s="141">
        <f t="shared" si="9"/>
        <v>0</v>
      </c>
      <c r="BL137" s="15" t="s">
        <v>294</v>
      </c>
      <c r="BM137" s="140" t="s">
        <v>1708</v>
      </c>
    </row>
    <row r="138" spans="2:65" s="11" customFormat="1">
      <c r="B138" s="142"/>
      <c r="D138" s="143" t="s">
        <v>165</v>
      </c>
      <c r="E138" s="144" t="s">
        <v>1</v>
      </c>
      <c r="F138" s="145" t="s">
        <v>1709</v>
      </c>
      <c r="H138" s="146">
        <v>11.5</v>
      </c>
      <c r="I138" s="147"/>
      <c r="L138" s="142"/>
      <c r="M138" s="148"/>
      <c r="T138" s="149"/>
      <c r="AT138" s="144" t="s">
        <v>165</v>
      </c>
      <c r="AU138" s="144" t="s">
        <v>84</v>
      </c>
      <c r="AV138" s="11" t="s">
        <v>84</v>
      </c>
      <c r="AW138" s="11" t="s">
        <v>32</v>
      </c>
      <c r="AX138" s="11" t="s">
        <v>80</v>
      </c>
      <c r="AY138" s="144" t="s">
        <v>158</v>
      </c>
    </row>
    <row r="139" spans="2:65" s="1" customFormat="1" ht="24.2" customHeight="1">
      <c r="B139" s="128"/>
      <c r="C139" s="129" t="s">
        <v>90</v>
      </c>
      <c r="D139" s="129" t="s">
        <v>159</v>
      </c>
      <c r="E139" s="130" t="s">
        <v>1710</v>
      </c>
      <c r="F139" s="131" t="s">
        <v>1711</v>
      </c>
      <c r="G139" s="132" t="s">
        <v>352</v>
      </c>
      <c r="H139" s="133">
        <v>50</v>
      </c>
      <c r="I139" s="134"/>
      <c r="J139" s="135">
        <f>ROUND(I139*H139,2)</f>
        <v>0</v>
      </c>
      <c r="K139" s="131" t="s">
        <v>225</v>
      </c>
      <c r="L139" s="30"/>
      <c r="M139" s="136" t="s">
        <v>1</v>
      </c>
      <c r="N139" s="137" t="s">
        <v>41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294</v>
      </c>
      <c r="AT139" s="140" t="s">
        <v>159</v>
      </c>
      <c r="AU139" s="140" t="s">
        <v>84</v>
      </c>
      <c r="AY139" s="15" t="s">
        <v>158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80</v>
      </c>
      <c r="BK139" s="141">
        <f>ROUND(I139*H139,2)</f>
        <v>0</v>
      </c>
      <c r="BL139" s="15" t="s">
        <v>294</v>
      </c>
      <c r="BM139" s="140" t="s">
        <v>1712</v>
      </c>
    </row>
    <row r="140" spans="2:65" s="1" customFormat="1" ht="24.2" customHeight="1">
      <c r="B140" s="128"/>
      <c r="C140" s="166" t="s">
        <v>267</v>
      </c>
      <c r="D140" s="166" t="s">
        <v>544</v>
      </c>
      <c r="E140" s="167" t="s">
        <v>1713</v>
      </c>
      <c r="F140" s="168" t="s">
        <v>1714</v>
      </c>
      <c r="G140" s="169" t="s">
        <v>352</v>
      </c>
      <c r="H140" s="170">
        <v>57.5</v>
      </c>
      <c r="I140" s="171"/>
      <c r="J140" s="172">
        <f>ROUND(I140*H140,2)</f>
        <v>0</v>
      </c>
      <c r="K140" s="168" t="s">
        <v>225</v>
      </c>
      <c r="L140" s="173"/>
      <c r="M140" s="174" t="s">
        <v>1</v>
      </c>
      <c r="N140" s="175" t="s">
        <v>41</v>
      </c>
      <c r="P140" s="138">
        <f>O140*H140</f>
        <v>0</v>
      </c>
      <c r="Q140" s="138">
        <v>1.1E-4</v>
      </c>
      <c r="R140" s="138">
        <f>Q140*H140</f>
        <v>6.3249999999999999E-3</v>
      </c>
      <c r="S140" s="138">
        <v>0</v>
      </c>
      <c r="T140" s="139">
        <f>S140*H140</f>
        <v>0</v>
      </c>
      <c r="AR140" s="140" t="s">
        <v>377</v>
      </c>
      <c r="AT140" s="140" t="s">
        <v>544</v>
      </c>
      <c r="AU140" s="140" t="s">
        <v>84</v>
      </c>
      <c r="AY140" s="15" t="s">
        <v>158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80</v>
      </c>
      <c r="BK140" s="141">
        <f>ROUND(I140*H140,2)</f>
        <v>0</v>
      </c>
      <c r="BL140" s="15" t="s">
        <v>294</v>
      </c>
      <c r="BM140" s="140" t="s">
        <v>1715</v>
      </c>
    </row>
    <row r="141" spans="2:65" s="11" customFormat="1">
      <c r="B141" s="142"/>
      <c r="D141" s="143" t="s">
        <v>165</v>
      </c>
      <c r="E141" s="144" t="s">
        <v>1</v>
      </c>
      <c r="F141" s="145" t="s">
        <v>1716</v>
      </c>
      <c r="H141" s="146">
        <v>57.5</v>
      </c>
      <c r="I141" s="147"/>
      <c r="L141" s="142"/>
      <c r="M141" s="148"/>
      <c r="T141" s="149"/>
      <c r="AT141" s="144" t="s">
        <v>165</v>
      </c>
      <c r="AU141" s="144" t="s">
        <v>84</v>
      </c>
      <c r="AV141" s="11" t="s">
        <v>84</v>
      </c>
      <c r="AW141" s="11" t="s">
        <v>32</v>
      </c>
      <c r="AX141" s="11" t="s">
        <v>80</v>
      </c>
      <c r="AY141" s="144" t="s">
        <v>158</v>
      </c>
    </row>
    <row r="142" spans="2:65" s="1" customFormat="1" ht="24.2" customHeight="1">
      <c r="B142" s="128"/>
      <c r="C142" s="129" t="s">
        <v>8</v>
      </c>
      <c r="D142" s="129" t="s">
        <v>159</v>
      </c>
      <c r="E142" s="130" t="s">
        <v>1717</v>
      </c>
      <c r="F142" s="131" t="s">
        <v>1718</v>
      </c>
      <c r="G142" s="132" t="s">
        <v>352</v>
      </c>
      <c r="H142" s="133">
        <v>1150</v>
      </c>
      <c r="I142" s="134"/>
      <c r="J142" s="135">
        <f>ROUND(I142*H142,2)</f>
        <v>0</v>
      </c>
      <c r="K142" s="131" t="s">
        <v>225</v>
      </c>
      <c r="L142" s="30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294</v>
      </c>
      <c r="AT142" s="140" t="s">
        <v>159</v>
      </c>
      <c r="AU142" s="140" t="s">
        <v>84</v>
      </c>
      <c r="AY142" s="15" t="s">
        <v>158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80</v>
      </c>
      <c r="BK142" s="141">
        <f>ROUND(I142*H142,2)</f>
        <v>0</v>
      </c>
      <c r="BL142" s="15" t="s">
        <v>294</v>
      </c>
      <c r="BM142" s="140" t="s">
        <v>1719</v>
      </c>
    </row>
    <row r="143" spans="2:65" s="1" customFormat="1" ht="24.2" customHeight="1">
      <c r="B143" s="128"/>
      <c r="C143" s="166" t="s">
        <v>278</v>
      </c>
      <c r="D143" s="166" t="s">
        <v>544</v>
      </c>
      <c r="E143" s="167" t="s">
        <v>1720</v>
      </c>
      <c r="F143" s="168" t="s">
        <v>1721</v>
      </c>
      <c r="G143" s="169" t="s">
        <v>352</v>
      </c>
      <c r="H143" s="170">
        <v>1322.5</v>
      </c>
      <c r="I143" s="171"/>
      <c r="J143" s="172">
        <f>ROUND(I143*H143,2)</f>
        <v>0</v>
      </c>
      <c r="K143" s="168" t="s">
        <v>225</v>
      </c>
      <c r="L143" s="173"/>
      <c r="M143" s="174" t="s">
        <v>1</v>
      </c>
      <c r="N143" s="175" t="s">
        <v>41</v>
      </c>
      <c r="P143" s="138">
        <f>O143*H143</f>
        <v>0</v>
      </c>
      <c r="Q143" s="138">
        <v>1.2E-4</v>
      </c>
      <c r="R143" s="138">
        <f>Q143*H143</f>
        <v>0.15870000000000001</v>
      </c>
      <c r="S143" s="138">
        <v>0</v>
      </c>
      <c r="T143" s="139">
        <f>S143*H143</f>
        <v>0</v>
      </c>
      <c r="AR143" s="140" t="s">
        <v>377</v>
      </c>
      <c r="AT143" s="140" t="s">
        <v>544</v>
      </c>
      <c r="AU143" s="140" t="s">
        <v>84</v>
      </c>
      <c r="AY143" s="15" t="s">
        <v>158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80</v>
      </c>
      <c r="BK143" s="141">
        <f>ROUND(I143*H143,2)</f>
        <v>0</v>
      </c>
      <c r="BL143" s="15" t="s">
        <v>294</v>
      </c>
      <c r="BM143" s="140" t="s">
        <v>1722</v>
      </c>
    </row>
    <row r="144" spans="2:65" s="11" customFormat="1">
      <c r="B144" s="142"/>
      <c r="D144" s="143" t="s">
        <v>165</v>
      </c>
      <c r="E144" s="144" t="s">
        <v>1</v>
      </c>
      <c r="F144" s="145" t="s">
        <v>1723</v>
      </c>
      <c r="H144" s="146">
        <v>920</v>
      </c>
      <c r="I144" s="147"/>
      <c r="L144" s="142"/>
      <c r="M144" s="148"/>
      <c r="T144" s="149"/>
      <c r="AT144" s="144" t="s">
        <v>165</v>
      </c>
      <c r="AU144" s="144" t="s">
        <v>84</v>
      </c>
      <c r="AV144" s="11" t="s">
        <v>84</v>
      </c>
      <c r="AW144" s="11" t="s">
        <v>32</v>
      </c>
      <c r="AX144" s="11" t="s">
        <v>76</v>
      </c>
      <c r="AY144" s="144" t="s">
        <v>158</v>
      </c>
    </row>
    <row r="145" spans="2:65" s="11" customFormat="1">
      <c r="B145" s="142"/>
      <c r="D145" s="143" t="s">
        <v>165</v>
      </c>
      <c r="E145" s="144" t="s">
        <v>1</v>
      </c>
      <c r="F145" s="145" t="s">
        <v>1724</v>
      </c>
      <c r="H145" s="146">
        <v>230</v>
      </c>
      <c r="I145" s="147"/>
      <c r="L145" s="142"/>
      <c r="M145" s="148"/>
      <c r="T145" s="149"/>
      <c r="AT145" s="144" t="s">
        <v>165</v>
      </c>
      <c r="AU145" s="144" t="s">
        <v>84</v>
      </c>
      <c r="AV145" s="11" t="s">
        <v>84</v>
      </c>
      <c r="AW145" s="11" t="s">
        <v>32</v>
      </c>
      <c r="AX145" s="11" t="s">
        <v>76</v>
      </c>
      <c r="AY145" s="144" t="s">
        <v>158</v>
      </c>
    </row>
    <row r="146" spans="2:65" s="12" customFormat="1">
      <c r="B146" s="150"/>
      <c r="D146" s="143" t="s">
        <v>165</v>
      </c>
      <c r="E146" s="151" t="s">
        <v>1</v>
      </c>
      <c r="F146" s="152" t="s">
        <v>166</v>
      </c>
      <c r="H146" s="153">
        <v>1150</v>
      </c>
      <c r="I146" s="154"/>
      <c r="L146" s="150"/>
      <c r="M146" s="155"/>
      <c r="T146" s="156"/>
      <c r="AT146" s="151" t="s">
        <v>165</v>
      </c>
      <c r="AU146" s="151" t="s">
        <v>84</v>
      </c>
      <c r="AV146" s="12" t="s">
        <v>163</v>
      </c>
      <c r="AW146" s="12" t="s">
        <v>32</v>
      </c>
      <c r="AX146" s="12" t="s">
        <v>76</v>
      </c>
      <c r="AY146" s="151" t="s">
        <v>158</v>
      </c>
    </row>
    <row r="147" spans="2:65" s="11" customFormat="1">
      <c r="B147" s="142"/>
      <c r="D147" s="143" t="s">
        <v>165</v>
      </c>
      <c r="E147" s="144" t="s">
        <v>1</v>
      </c>
      <c r="F147" s="145" t="s">
        <v>1725</v>
      </c>
      <c r="H147" s="146">
        <v>1322.5</v>
      </c>
      <c r="I147" s="147"/>
      <c r="L147" s="142"/>
      <c r="M147" s="148"/>
      <c r="T147" s="149"/>
      <c r="AT147" s="144" t="s">
        <v>165</v>
      </c>
      <c r="AU147" s="144" t="s">
        <v>84</v>
      </c>
      <c r="AV147" s="11" t="s">
        <v>84</v>
      </c>
      <c r="AW147" s="11" t="s">
        <v>32</v>
      </c>
      <c r="AX147" s="11" t="s">
        <v>80</v>
      </c>
      <c r="AY147" s="144" t="s">
        <v>158</v>
      </c>
    </row>
    <row r="148" spans="2:65" s="1" customFormat="1" ht="33" customHeight="1">
      <c r="B148" s="128"/>
      <c r="C148" s="129" t="s">
        <v>284</v>
      </c>
      <c r="D148" s="129" t="s">
        <v>159</v>
      </c>
      <c r="E148" s="130" t="s">
        <v>1726</v>
      </c>
      <c r="F148" s="131" t="s">
        <v>1727</v>
      </c>
      <c r="G148" s="132" t="s">
        <v>352</v>
      </c>
      <c r="H148" s="133">
        <v>820</v>
      </c>
      <c r="I148" s="134"/>
      <c r="J148" s="135">
        <f>ROUND(I148*H148,2)</f>
        <v>0</v>
      </c>
      <c r="K148" s="131" t="s">
        <v>225</v>
      </c>
      <c r="L148" s="30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294</v>
      </c>
      <c r="AT148" s="140" t="s">
        <v>159</v>
      </c>
      <c r="AU148" s="140" t="s">
        <v>84</v>
      </c>
      <c r="AY148" s="15" t="s">
        <v>158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5" t="s">
        <v>80</v>
      </c>
      <c r="BK148" s="141">
        <f>ROUND(I148*H148,2)</f>
        <v>0</v>
      </c>
      <c r="BL148" s="15" t="s">
        <v>294</v>
      </c>
      <c r="BM148" s="140" t="s">
        <v>1728</v>
      </c>
    </row>
    <row r="149" spans="2:65" s="1" customFormat="1" ht="24.2" customHeight="1">
      <c r="B149" s="128"/>
      <c r="C149" s="166" t="s">
        <v>290</v>
      </c>
      <c r="D149" s="166" t="s">
        <v>544</v>
      </c>
      <c r="E149" s="167" t="s">
        <v>1729</v>
      </c>
      <c r="F149" s="168" t="s">
        <v>1730</v>
      </c>
      <c r="G149" s="169" t="s">
        <v>352</v>
      </c>
      <c r="H149" s="170">
        <v>943</v>
      </c>
      <c r="I149" s="171"/>
      <c r="J149" s="172">
        <f>ROUND(I149*H149,2)</f>
        <v>0</v>
      </c>
      <c r="K149" s="168" t="s">
        <v>225</v>
      </c>
      <c r="L149" s="173"/>
      <c r="M149" s="174" t="s">
        <v>1</v>
      </c>
      <c r="N149" s="175" t="s">
        <v>41</v>
      </c>
      <c r="P149" s="138">
        <f>O149*H149</f>
        <v>0</v>
      </c>
      <c r="Q149" s="138">
        <v>1.7000000000000001E-4</v>
      </c>
      <c r="R149" s="138">
        <f>Q149*H149</f>
        <v>0.16031000000000001</v>
      </c>
      <c r="S149" s="138">
        <v>0</v>
      </c>
      <c r="T149" s="139">
        <f>S149*H149</f>
        <v>0</v>
      </c>
      <c r="AR149" s="140" t="s">
        <v>377</v>
      </c>
      <c r="AT149" s="140" t="s">
        <v>544</v>
      </c>
      <c r="AU149" s="140" t="s">
        <v>84</v>
      </c>
      <c r="AY149" s="15" t="s">
        <v>158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80</v>
      </c>
      <c r="BK149" s="141">
        <f>ROUND(I149*H149,2)</f>
        <v>0</v>
      </c>
      <c r="BL149" s="15" t="s">
        <v>294</v>
      </c>
      <c r="BM149" s="140" t="s">
        <v>1731</v>
      </c>
    </row>
    <row r="150" spans="2:65" s="11" customFormat="1">
      <c r="B150" s="142"/>
      <c r="D150" s="143" t="s">
        <v>165</v>
      </c>
      <c r="E150" s="144" t="s">
        <v>1</v>
      </c>
      <c r="F150" s="145" t="s">
        <v>1732</v>
      </c>
      <c r="H150" s="146">
        <v>943</v>
      </c>
      <c r="I150" s="147"/>
      <c r="L150" s="142"/>
      <c r="M150" s="148"/>
      <c r="T150" s="149"/>
      <c r="AT150" s="144" t="s">
        <v>165</v>
      </c>
      <c r="AU150" s="144" t="s">
        <v>84</v>
      </c>
      <c r="AV150" s="11" t="s">
        <v>84</v>
      </c>
      <c r="AW150" s="11" t="s">
        <v>32</v>
      </c>
      <c r="AX150" s="11" t="s">
        <v>80</v>
      </c>
      <c r="AY150" s="144" t="s">
        <v>158</v>
      </c>
    </row>
    <row r="151" spans="2:65" s="1" customFormat="1" ht="33" customHeight="1">
      <c r="B151" s="128"/>
      <c r="C151" s="129" t="s">
        <v>294</v>
      </c>
      <c r="D151" s="129" t="s">
        <v>159</v>
      </c>
      <c r="E151" s="130" t="s">
        <v>1733</v>
      </c>
      <c r="F151" s="131" t="s">
        <v>1734</v>
      </c>
      <c r="G151" s="132" t="s">
        <v>352</v>
      </c>
      <c r="H151" s="133">
        <v>5</v>
      </c>
      <c r="I151" s="134"/>
      <c r="J151" s="135">
        <f>ROUND(I151*H151,2)</f>
        <v>0</v>
      </c>
      <c r="K151" s="131" t="s">
        <v>225</v>
      </c>
      <c r="L151" s="30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294</v>
      </c>
      <c r="AT151" s="140" t="s">
        <v>159</v>
      </c>
      <c r="AU151" s="140" t="s">
        <v>84</v>
      </c>
      <c r="AY151" s="15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80</v>
      </c>
      <c r="BK151" s="141">
        <f>ROUND(I151*H151,2)</f>
        <v>0</v>
      </c>
      <c r="BL151" s="15" t="s">
        <v>294</v>
      </c>
      <c r="BM151" s="140" t="s">
        <v>1735</v>
      </c>
    </row>
    <row r="152" spans="2:65" s="1" customFormat="1" ht="24.2" customHeight="1">
      <c r="B152" s="128"/>
      <c r="C152" s="166" t="s">
        <v>300</v>
      </c>
      <c r="D152" s="166" t="s">
        <v>544</v>
      </c>
      <c r="E152" s="167" t="s">
        <v>1736</v>
      </c>
      <c r="F152" s="168" t="s">
        <v>1737</v>
      </c>
      <c r="G152" s="169" t="s">
        <v>352</v>
      </c>
      <c r="H152" s="170">
        <v>5.75</v>
      </c>
      <c r="I152" s="171"/>
      <c r="J152" s="172">
        <f>ROUND(I152*H152,2)</f>
        <v>0</v>
      </c>
      <c r="K152" s="168" t="s">
        <v>225</v>
      </c>
      <c r="L152" s="173"/>
      <c r="M152" s="174" t="s">
        <v>1</v>
      </c>
      <c r="N152" s="175" t="s">
        <v>41</v>
      </c>
      <c r="P152" s="138">
        <f>O152*H152</f>
        <v>0</v>
      </c>
      <c r="Q152" s="138">
        <v>8.9999999999999998E-4</v>
      </c>
      <c r="R152" s="138">
        <f>Q152*H152</f>
        <v>5.1749999999999999E-3</v>
      </c>
      <c r="S152" s="138">
        <v>0</v>
      </c>
      <c r="T152" s="139">
        <f>S152*H152</f>
        <v>0</v>
      </c>
      <c r="AR152" s="140" t="s">
        <v>377</v>
      </c>
      <c r="AT152" s="140" t="s">
        <v>544</v>
      </c>
      <c r="AU152" s="140" t="s">
        <v>84</v>
      </c>
      <c r="AY152" s="15" t="s">
        <v>158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80</v>
      </c>
      <c r="BK152" s="141">
        <f>ROUND(I152*H152,2)</f>
        <v>0</v>
      </c>
      <c r="BL152" s="15" t="s">
        <v>294</v>
      </c>
      <c r="BM152" s="140" t="s">
        <v>1738</v>
      </c>
    </row>
    <row r="153" spans="2:65" s="11" customFormat="1">
      <c r="B153" s="142"/>
      <c r="D153" s="143" t="s">
        <v>165</v>
      </c>
      <c r="E153" s="144" t="s">
        <v>1</v>
      </c>
      <c r="F153" s="145" t="s">
        <v>1739</v>
      </c>
      <c r="H153" s="146">
        <v>5.75</v>
      </c>
      <c r="I153" s="147"/>
      <c r="L153" s="142"/>
      <c r="M153" s="148"/>
      <c r="T153" s="149"/>
      <c r="AT153" s="144" t="s">
        <v>165</v>
      </c>
      <c r="AU153" s="144" t="s">
        <v>84</v>
      </c>
      <c r="AV153" s="11" t="s">
        <v>84</v>
      </c>
      <c r="AW153" s="11" t="s">
        <v>32</v>
      </c>
      <c r="AX153" s="11" t="s">
        <v>80</v>
      </c>
      <c r="AY153" s="144" t="s">
        <v>158</v>
      </c>
    </row>
    <row r="154" spans="2:65" s="1" customFormat="1" ht="33" customHeight="1">
      <c r="B154" s="128"/>
      <c r="C154" s="129" t="s">
        <v>305</v>
      </c>
      <c r="D154" s="129" t="s">
        <v>159</v>
      </c>
      <c r="E154" s="130" t="s">
        <v>1740</v>
      </c>
      <c r="F154" s="131" t="s">
        <v>1741</v>
      </c>
      <c r="G154" s="132" t="s">
        <v>352</v>
      </c>
      <c r="H154" s="133">
        <v>150</v>
      </c>
      <c r="I154" s="134"/>
      <c r="J154" s="135">
        <f>ROUND(I154*H154,2)</f>
        <v>0</v>
      </c>
      <c r="K154" s="131" t="s">
        <v>225</v>
      </c>
      <c r="L154" s="30"/>
      <c r="M154" s="136" t="s">
        <v>1</v>
      </c>
      <c r="N154" s="137" t="s">
        <v>41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294</v>
      </c>
      <c r="AT154" s="140" t="s">
        <v>159</v>
      </c>
      <c r="AU154" s="140" t="s">
        <v>84</v>
      </c>
      <c r="AY154" s="15" t="s">
        <v>158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80</v>
      </c>
      <c r="BK154" s="141">
        <f>ROUND(I154*H154,2)</f>
        <v>0</v>
      </c>
      <c r="BL154" s="15" t="s">
        <v>294</v>
      </c>
      <c r="BM154" s="140" t="s">
        <v>1742</v>
      </c>
    </row>
    <row r="155" spans="2:65" s="1" customFormat="1" ht="24.2" customHeight="1">
      <c r="B155" s="128"/>
      <c r="C155" s="166" t="s">
        <v>310</v>
      </c>
      <c r="D155" s="166" t="s">
        <v>544</v>
      </c>
      <c r="E155" s="167" t="s">
        <v>1743</v>
      </c>
      <c r="F155" s="168" t="s">
        <v>1744</v>
      </c>
      <c r="G155" s="169" t="s">
        <v>352</v>
      </c>
      <c r="H155" s="170">
        <v>149.5</v>
      </c>
      <c r="I155" s="171"/>
      <c r="J155" s="172">
        <f>ROUND(I155*H155,2)</f>
        <v>0</v>
      </c>
      <c r="K155" s="168" t="s">
        <v>225</v>
      </c>
      <c r="L155" s="173"/>
      <c r="M155" s="174" t="s">
        <v>1</v>
      </c>
      <c r="N155" s="175" t="s">
        <v>41</v>
      </c>
      <c r="P155" s="138">
        <f>O155*H155</f>
        <v>0</v>
      </c>
      <c r="Q155" s="138">
        <v>1.6000000000000001E-4</v>
      </c>
      <c r="R155" s="138">
        <f>Q155*H155</f>
        <v>2.392E-2</v>
      </c>
      <c r="S155" s="138">
        <v>0</v>
      </c>
      <c r="T155" s="139">
        <f>S155*H155</f>
        <v>0</v>
      </c>
      <c r="AR155" s="140" t="s">
        <v>377</v>
      </c>
      <c r="AT155" s="140" t="s">
        <v>544</v>
      </c>
      <c r="AU155" s="140" t="s">
        <v>84</v>
      </c>
      <c r="AY155" s="15" t="s">
        <v>158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80</v>
      </c>
      <c r="BK155" s="141">
        <f>ROUND(I155*H155,2)</f>
        <v>0</v>
      </c>
      <c r="BL155" s="15" t="s">
        <v>294</v>
      </c>
      <c r="BM155" s="140" t="s">
        <v>1745</v>
      </c>
    </row>
    <row r="156" spans="2:65" s="11" customFormat="1">
      <c r="B156" s="142"/>
      <c r="D156" s="143" t="s">
        <v>165</v>
      </c>
      <c r="E156" s="144" t="s">
        <v>1</v>
      </c>
      <c r="F156" s="145" t="s">
        <v>1746</v>
      </c>
      <c r="H156" s="146">
        <v>149.5</v>
      </c>
      <c r="I156" s="147"/>
      <c r="L156" s="142"/>
      <c r="M156" s="148"/>
      <c r="T156" s="149"/>
      <c r="AT156" s="144" t="s">
        <v>165</v>
      </c>
      <c r="AU156" s="144" t="s">
        <v>84</v>
      </c>
      <c r="AV156" s="11" t="s">
        <v>84</v>
      </c>
      <c r="AW156" s="11" t="s">
        <v>32</v>
      </c>
      <c r="AX156" s="11" t="s">
        <v>80</v>
      </c>
      <c r="AY156" s="144" t="s">
        <v>158</v>
      </c>
    </row>
    <row r="157" spans="2:65" s="1" customFormat="1" ht="24.2" customHeight="1">
      <c r="B157" s="128"/>
      <c r="C157" s="166" t="s">
        <v>109</v>
      </c>
      <c r="D157" s="166" t="s">
        <v>544</v>
      </c>
      <c r="E157" s="167" t="s">
        <v>1747</v>
      </c>
      <c r="F157" s="168" t="s">
        <v>1748</v>
      </c>
      <c r="G157" s="169" t="s">
        <v>352</v>
      </c>
      <c r="H157" s="170">
        <v>23</v>
      </c>
      <c r="I157" s="171"/>
      <c r="J157" s="172">
        <f>ROUND(I157*H157,2)</f>
        <v>0</v>
      </c>
      <c r="K157" s="168" t="s">
        <v>225</v>
      </c>
      <c r="L157" s="173"/>
      <c r="M157" s="174" t="s">
        <v>1</v>
      </c>
      <c r="N157" s="175" t="s">
        <v>41</v>
      </c>
      <c r="P157" s="138">
        <f>O157*H157</f>
        <v>0</v>
      </c>
      <c r="Q157" s="138">
        <v>2.5000000000000001E-4</v>
      </c>
      <c r="R157" s="138">
        <f>Q157*H157</f>
        <v>5.7499999999999999E-3</v>
      </c>
      <c r="S157" s="138">
        <v>0</v>
      </c>
      <c r="T157" s="139">
        <f>S157*H157</f>
        <v>0</v>
      </c>
      <c r="AR157" s="140" t="s">
        <v>377</v>
      </c>
      <c r="AT157" s="140" t="s">
        <v>544</v>
      </c>
      <c r="AU157" s="140" t="s">
        <v>84</v>
      </c>
      <c r="AY157" s="15" t="s">
        <v>158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80</v>
      </c>
      <c r="BK157" s="141">
        <f>ROUND(I157*H157,2)</f>
        <v>0</v>
      </c>
      <c r="BL157" s="15" t="s">
        <v>294</v>
      </c>
      <c r="BM157" s="140" t="s">
        <v>1749</v>
      </c>
    </row>
    <row r="158" spans="2:65" s="11" customFormat="1">
      <c r="B158" s="142"/>
      <c r="D158" s="143" t="s">
        <v>165</v>
      </c>
      <c r="E158" s="144" t="s">
        <v>1</v>
      </c>
      <c r="F158" s="145" t="s">
        <v>1750</v>
      </c>
      <c r="H158" s="146">
        <v>23</v>
      </c>
      <c r="I158" s="147"/>
      <c r="L158" s="142"/>
      <c r="M158" s="148"/>
      <c r="T158" s="149"/>
      <c r="AT158" s="144" t="s">
        <v>165</v>
      </c>
      <c r="AU158" s="144" t="s">
        <v>84</v>
      </c>
      <c r="AV158" s="11" t="s">
        <v>84</v>
      </c>
      <c r="AW158" s="11" t="s">
        <v>32</v>
      </c>
      <c r="AX158" s="11" t="s">
        <v>80</v>
      </c>
      <c r="AY158" s="144" t="s">
        <v>158</v>
      </c>
    </row>
    <row r="159" spans="2:65" s="1" customFormat="1" ht="24.2" customHeight="1">
      <c r="B159" s="128"/>
      <c r="C159" s="129" t="s">
        <v>7</v>
      </c>
      <c r="D159" s="129" t="s">
        <v>159</v>
      </c>
      <c r="E159" s="130" t="s">
        <v>1751</v>
      </c>
      <c r="F159" s="131" t="s">
        <v>1752</v>
      </c>
      <c r="G159" s="132" t="s">
        <v>352</v>
      </c>
      <c r="H159" s="133">
        <v>10</v>
      </c>
      <c r="I159" s="134"/>
      <c r="J159" s="135">
        <f>ROUND(I159*H159,2)</f>
        <v>0</v>
      </c>
      <c r="K159" s="131" t="s">
        <v>225</v>
      </c>
      <c r="L159" s="30"/>
      <c r="M159" s="136" t="s">
        <v>1</v>
      </c>
      <c r="N159" s="137" t="s">
        <v>41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294</v>
      </c>
      <c r="AT159" s="140" t="s">
        <v>159</v>
      </c>
      <c r="AU159" s="140" t="s">
        <v>84</v>
      </c>
      <c r="AY159" s="15" t="s">
        <v>158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80</v>
      </c>
      <c r="BK159" s="141">
        <f>ROUND(I159*H159,2)</f>
        <v>0</v>
      </c>
      <c r="BL159" s="15" t="s">
        <v>294</v>
      </c>
      <c r="BM159" s="140" t="s">
        <v>1753</v>
      </c>
    </row>
    <row r="160" spans="2:65" s="1" customFormat="1" ht="24.2" customHeight="1">
      <c r="B160" s="128"/>
      <c r="C160" s="166" t="s">
        <v>322</v>
      </c>
      <c r="D160" s="166" t="s">
        <v>544</v>
      </c>
      <c r="E160" s="167" t="s">
        <v>1754</v>
      </c>
      <c r="F160" s="168" t="s">
        <v>1755</v>
      </c>
      <c r="G160" s="169" t="s">
        <v>352</v>
      </c>
      <c r="H160" s="170">
        <v>11.5</v>
      </c>
      <c r="I160" s="171"/>
      <c r="J160" s="172">
        <f>ROUND(I160*H160,2)</f>
        <v>0</v>
      </c>
      <c r="K160" s="168" t="s">
        <v>225</v>
      </c>
      <c r="L160" s="173"/>
      <c r="M160" s="174" t="s">
        <v>1</v>
      </c>
      <c r="N160" s="175" t="s">
        <v>41</v>
      </c>
      <c r="P160" s="138">
        <f>O160*H160</f>
        <v>0</v>
      </c>
      <c r="Q160" s="138">
        <v>5.2999999999999998E-4</v>
      </c>
      <c r="R160" s="138">
        <f>Q160*H160</f>
        <v>6.0949999999999997E-3</v>
      </c>
      <c r="S160" s="138">
        <v>0</v>
      </c>
      <c r="T160" s="139">
        <f>S160*H160</f>
        <v>0</v>
      </c>
      <c r="AR160" s="140" t="s">
        <v>377</v>
      </c>
      <c r="AT160" s="140" t="s">
        <v>544</v>
      </c>
      <c r="AU160" s="140" t="s">
        <v>84</v>
      </c>
      <c r="AY160" s="15" t="s">
        <v>158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80</v>
      </c>
      <c r="BK160" s="141">
        <f>ROUND(I160*H160,2)</f>
        <v>0</v>
      </c>
      <c r="BL160" s="15" t="s">
        <v>294</v>
      </c>
      <c r="BM160" s="140" t="s">
        <v>1756</v>
      </c>
    </row>
    <row r="161" spans="2:65" s="11" customFormat="1">
      <c r="B161" s="142"/>
      <c r="D161" s="143" t="s">
        <v>165</v>
      </c>
      <c r="E161" s="144" t="s">
        <v>1</v>
      </c>
      <c r="F161" s="145" t="s">
        <v>1709</v>
      </c>
      <c r="H161" s="146">
        <v>11.5</v>
      </c>
      <c r="I161" s="147"/>
      <c r="L161" s="142"/>
      <c r="M161" s="148"/>
      <c r="T161" s="149"/>
      <c r="AT161" s="144" t="s">
        <v>165</v>
      </c>
      <c r="AU161" s="144" t="s">
        <v>84</v>
      </c>
      <c r="AV161" s="11" t="s">
        <v>84</v>
      </c>
      <c r="AW161" s="11" t="s">
        <v>32</v>
      </c>
      <c r="AX161" s="11" t="s">
        <v>80</v>
      </c>
      <c r="AY161" s="144" t="s">
        <v>158</v>
      </c>
    </row>
    <row r="162" spans="2:65" s="1" customFormat="1" ht="33" customHeight="1">
      <c r="B162" s="128"/>
      <c r="C162" s="129" t="s">
        <v>327</v>
      </c>
      <c r="D162" s="129" t="s">
        <v>159</v>
      </c>
      <c r="E162" s="130" t="s">
        <v>1757</v>
      </c>
      <c r="F162" s="131" t="s">
        <v>1758</v>
      </c>
      <c r="G162" s="132" t="s">
        <v>352</v>
      </c>
      <c r="H162" s="133">
        <v>25</v>
      </c>
      <c r="I162" s="134"/>
      <c r="J162" s="135">
        <f>ROUND(I162*H162,2)</f>
        <v>0</v>
      </c>
      <c r="K162" s="131" t="s">
        <v>225</v>
      </c>
      <c r="L162" s="30"/>
      <c r="M162" s="136" t="s">
        <v>1</v>
      </c>
      <c r="N162" s="137" t="s">
        <v>41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294</v>
      </c>
      <c r="AT162" s="140" t="s">
        <v>159</v>
      </c>
      <c r="AU162" s="140" t="s">
        <v>84</v>
      </c>
      <c r="AY162" s="15" t="s">
        <v>158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5" t="s">
        <v>80</v>
      </c>
      <c r="BK162" s="141">
        <f>ROUND(I162*H162,2)</f>
        <v>0</v>
      </c>
      <c r="BL162" s="15" t="s">
        <v>294</v>
      </c>
      <c r="BM162" s="140" t="s">
        <v>1759</v>
      </c>
    </row>
    <row r="163" spans="2:65" s="1" customFormat="1" ht="24.2" customHeight="1">
      <c r="B163" s="128"/>
      <c r="C163" s="166" t="s">
        <v>331</v>
      </c>
      <c r="D163" s="166" t="s">
        <v>544</v>
      </c>
      <c r="E163" s="167" t="s">
        <v>1760</v>
      </c>
      <c r="F163" s="168" t="s">
        <v>1761</v>
      </c>
      <c r="G163" s="169" t="s">
        <v>352</v>
      </c>
      <c r="H163" s="170">
        <v>28.75</v>
      </c>
      <c r="I163" s="171"/>
      <c r="J163" s="172">
        <f>ROUND(I163*H163,2)</f>
        <v>0</v>
      </c>
      <c r="K163" s="168" t="s">
        <v>225</v>
      </c>
      <c r="L163" s="173"/>
      <c r="M163" s="174" t="s">
        <v>1</v>
      </c>
      <c r="N163" s="175" t="s">
        <v>41</v>
      </c>
      <c r="P163" s="138">
        <f>O163*H163</f>
        <v>0</v>
      </c>
      <c r="Q163" s="138">
        <v>1.1000000000000001E-3</v>
      </c>
      <c r="R163" s="138">
        <f>Q163*H163</f>
        <v>3.1625E-2</v>
      </c>
      <c r="S163" s="138">
        <v>0</v>
      </c>
      <c r="T163" s="139">
        <f>S163*H163</f>
        <v>0</v>
      </c>
      <c r="AR163" s="140" t="s">
        <v>377</v>
      </c>
      <c r="AT163" s="140" t="s">
        <v>544</v>
      </c>
      <c r="AU163" s="140" t="s">
        <v>84</v>
      </c>
      <c r="AY163" s="15" t="s">
        <v>158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80</v>
      </c>
      <c r="BK163" s="141">
        <f>ROUND(I163*H163,2)</f>
        <v>0</v>
      </c>
      <c r="BL163" s="15" t="s">
        <v>294</v>
      </c>
      <c r="BM163" s="140" t="s">
        <v>1762</v>
      </c>
    </row>
    <row r="164" spans="2:65" s="11" customFormat="1">
      <c r="B164" s="142"/>
      <c r="D164" s="143" t="s">
        <v>165</v>
      </c>
      <c r="E164" s="144" t="s">
        <v>1</v>
      </c>
      <c r="F164" s="145" t="s">
        <v>1763</v>
      </c>
      <c r="H164" s="146">
        <v>28.75</v>
      </c>
      <c r="I164" s="147"/>
      <c r="L164" s="142"/>
      <c r="M164" s="148"/>
      <c r="T164" s="149"/>
      <c r="AT164" s="144" t="s">
        <v>165</v>
      </c>
      <c r="AU164" s="144" t="s">
        <v>84</v>
      </c>
      <c r="AV164" s="11" t="s">
        <v>84</v>
      </c>
      <c r="AW164" s="11" t="s">
        <v>32</v>
      </c>
      <c r="AX164" s="11" t="s">
        <v>80</v>
      </c>
      <c r="AY164" s="144" t="s">
        <v>158</v>
      </c>
    </row>
    <row r="165" spans="2:65" s="1" customFormat="1" ht="24.2" customHeight="1">
      <c r="B165" s="128"/>
      <c r="C165" s="129" t="s">
        <v>336</v>
      </c>
      <c r="D165" s="129" t="s">
        <v>159</v>
      </c>
      <c r="E165" s="130" t="s">
        <v>1764</v>
      </c>
      <c r="F165" s="131" t="s">
        <v>1765</v>
      </c>
      <c r="G165" s="132" t="s">
        <v>325</v>
      </c>
      <c r="H165" s="133">
        <v>208</v>
      </c>
      <c r="I165" s="134"/>
      <c r="J165" s="135">
        <f t="shared" ref="J165:J196" si="10">ROUND(I165*H165,2)</f>
        <v>0</v>
      </c>
      <c r="K165" s="131" t="s">
        <v>225</v>
      </c>
      <c r="L165" s="30"/>
      <c r="M165" s="136" t="s">
        <v>1</v>
      </c>
      <c r="N165" s="137" t="s">
        <v>41</v>
      </c>
      <c r="P165" s="138">
        <f t="shared" ref="P165:P196" si="11">O165*H165</f>
        <v>0</v>
      </c>
      <c r="Q165" s="138">
        <v>0</v>
      </c>
      <c r="R165" s="138">
        <f t="shared" ref="R165:R196" si="12">Q165*H165</f>
        <v>0</v>
      </c>
      <c r="S165" s="138">
        <v>0</v>
      </c>
      <c r="T165" s="139">
        <f t="shared" ref="T165:T196" si="13">S165*H165</f>
        <v>0</v>
      </c>
      <c r="AR165" s="140" t="s">
        <v>294</v>
      </c>
      <c r="AT165" s="140" t="s">
        <v>159</v>
      </c>
      <c r="AU165" s="140" t="s">
        <v>84</v>
      </c>
      <c r="AY165" s="15" t="s">
        <v>158</v>
      </c>
      <c r="BE165" s="141">
        <f t="shared" ref="BE165:BE196" si="14">IF(N165="základní",J165,0)</f>
        <v>0</v>
      </c>
      <c r="BF165" s="141">
        <f t="shared" ref="BF165:BF196" si="15">IF(N165="snížená",J165,0)</f>
        <v>0</v>
      </c>
      <c r="BG165" s="141">
        <f t="shared" ref="BG165:BG196" si="16">IF(N165="zákl. přenesená",J165,0)</f>
        <v>0</v>
      </c>
      <c r="BH165" s="141">
        <f t="shared" ref="BH165:BH196" si="17">IF(N165="sníž. přenesená",J165,0)</f>
        <v>0</v>
      </c>
      <c r="BI165" s="141">
        <f t="shared" ref="BI165:BI196" si="18">IF(N165="nulová",J165,0)</f>
        <v>0</v>
      </c>
      <c r="BJ165" s="15" t="s">
        <v>80</v>
      </c>
      <c r="BK165" s="141">
        <f t="shared" ref="BK165:BK196" si="19">ROUND(I165*H165,2)</f>
        <v>0</v>
      </c>
      <c r="BL165" s="15" t="s">
        <v>294</v>
      </c>
      <c r="BM165" s="140" t="s">
        <v>1766</v>
      </c>
    </row>
    <row r="166" spans="2:65" s="1" customFormat="1" ht="24.2" customHeight="1">
      <c r="B166" s="128"/>
      <c r="C166" s="129" t="s">
        <v>342</v>
      </c>
      <c r="D166" s="129" t="s">
        <v>159</v>
      </c>
      <c r="E166" s="130" t="s">
        <v>1767</v>
      </c>
      <c r="F166" s="131" t="s">
        <v>1768</v>
      </c>
      <c r="G166" s="132" t="s">
        <v>325</v>
      </c>
      <c r="H166" s="133">
        <v>12</v>
      </c>
      <c r="I166" s="134"/>
      <c r="J166" s="135">
        <f t="shared" si="10"/>
        <v>0</v>
      </c>
      <c r="K166" s="131" t="s">
        <v>225</v>
      </c>
      <c r="L166" s="30"/>
      <c r="M166" s="136" t="s">
        <v>1</v>
      </c>
      <c r="N166" s="137" t="s">
        <v>41</v>
      </c>
      <c r="P166" s="138">
        <f t="shared" si="11"/>
        <v>0</v>
      </c>
      <c r="Q166" s="138">
        <v>0</v>
      </c>
      <c r="R166" s="138">
        <f t="shared" si="12"/>
        <v>0</v>
      </c>
      <c r="S166" s="138">
        <v>0</v>
      </c>
      <c r="T166" s="139">
        <f t="shared" si="13"/>
        <v>0</v>
      </c>
      <c r="AR166" s="140" t="s">
        <v>294</v>
      </c>
      <c r="AT166" s="140" t="s">
        <v>159</v>
      </c>
      <c r="AU166" s="140" t="s">
        <v>84</v>
      </c>
      <c r="AY166" s="15" t="s">
        <v>158</v>
      </c>
      <c r="BE166" s="141">
        <f t="shared" si="14"/>
        <v>0</v>
      </c>
      <c r="BF166" s="141">
        <f t="shared" si="15"/>
        <v>0</v>
      </c>
      <c r="BG166" s="141">
        <f t="shared" si="16"/>
        <v>0</v>
      </c>
      <c r="BH166" s="141">
        <f t="shared" si="17"/>
        <v>0</v>
      </c>
      <c r="BI166" s="141">
        <f t="shared" si="18"/>
        <v>0</v>
      </c>
      <c r="BJ166" s="15" t="s">
        <v>80</v>
      </c>
      <c r="BK166" s="141">
        <f t="shared" si="19"/>
        <v>0</v>
      </c>
      <c r="BL166" s="15" t="s">
        <v>294</v>
      </c>
      <c r="BM166" s="140" t="s">
        <v>1769</v>
      </c>
    </row>
    <row r="167" spans="2:65" s="1" customFormat="1" ht="24.2" customHeight="1">
      <c r="B167" s="128"/>
      <c r="C167" s="129" t="s">
        <v>349</v>
      </c>
      <c r="D167" s="129" t="s">
        <v>159</v>
      </c>
      <c r="E167" s="130" t="s">
        <v>1770</v>
      </c>
      <c r="F167" s="131" t="s">
        <v>1771</v>
      </c>
      <c r="G167" s="132" t="s">
        <v>325</v>
      </c>
      <c r="H167" s="133">
        <v>2</v>
      </c>
      <c r="I167" s="134"/>
      <c r="J167" s="135">
        <f t="shared" si="10"/>
        <v>0</v>
      </c>
      <c r="K167" s="131" t="s">
        <v>225</v>
      </c>
      <c r="L167" s="30"/>
      <c r="M167" s="136" t="s">
        <v>1</v>
      </c>
      <c r="N167" s="137" t="s">
        <v>41</v>
      </c>
      <c r="P167" s="138">
        <f t="shared" si="11"/>
        <v>0</v>
      </c>
      <c r="Q167" s="138">
        <v>0</v>
      </c>
      <c r="R167" s="138">
        <f t="shared" si="12"/>
        <v>0</v>
      </c>
      <c r="S167" s="138">
        <v>0</v>
      </c>
      <c r="T167" s="139">
        <f t="shared" si="13"/>
        <v>0</v>
      </c>
      <c r="AR167" s="140" t="s">
        <v>294</v>
      </c>
      <c r="AT167" s="140" t="s">
        <v>159</v>
      </c>
      <c r="AU167" s="140" t="s">
        <v>84</v>
      </c>
      <c r="AY167" s="15" t="s">
        <v>158</v>
      </c>
      <c r="BE167" s="141">
        <f t="shared" si="14"/>
        <v>0</v>
      </c>
      <c r="BF167" s="141">
        <f t="shared" si="15"/>
        <v>0</v>
      </c>
      <c r="BG167" s="141">
        <f t="shared" si="16"/>
        <v>0</v>
      </c>
      <c r="BH167" s="141">
        <f t="shared" si="17"/>
        <v>0</v>
      </c>
      <c r="BI167" s="141">
        <f t="shared" si="18"/>
        <v>0</v>
      </c>
      <c r="BJ167" s="15" t="s">
        <v>80</v>
      </c>
      <c r="BK167" s="141">
        <f t="shared" si="19"/>
        <v>0</v>
      </c>
      <c r="BL167" s="15" t="s">
        <v>294</v>
      </c>
      <c r="BM167" s="140" t="s">
        <v>1772</v>
      </c>
    </row>
    <row r="168" spans="2:65" s="1" customFormat="1" ht="24.2" customHeight="1">
      <c r="B168" s="128"/>
      <c r="C168" s="129" t="s">
        <v>355</v>
      </c>
      <c r="D168" s="129" t="s">
        <v>159</v>
      </c>
      <c r="E168" s="130" t="s">
        <v>1773</v>
      </c>
      <c r="F168" s="131" t="s">
        <v>1774</v>
      </c>
      <c r="G168" s="132" t="s">
        <v>325</v>
      </c>
      <c r="H168" s="133">
        <v>18</v>
      </c>
      <c r="I168" s="134"/>
      <c r="J168" s="135">
        <f t="shared" si="10"/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 t="shared" si="11"/>
        <v>0</v>
      </c>
      <c r="Q168" s="138">
        <v>0</v>
      </c>
      <c r="R168" s="138">
        <f t="shared" si="12"/>
        <v>0</v>
      </c>
      <c r="S168" s="138">
        <v>0</v>
      </c>
      <c r="T168" s="139">
        <f t="shared" si="13"/>
        <v>0</v>
      </c>
      <c r="AR168" s="140" t="s">
        <v>294</v>
      </c>
      <c r="AT168" s="140" t="s">
        <v>159</v>
      </c>
      <c r="AU168" s="140" t="s">
        <v>84</v>
      </c>
      <c r="AY168" s="15" t="s">
        <v>158</v>
      </c>
      <c r="BE168" s="141">
        <f t="shared" si="14"/>
        <v>0</v>
      </c>
      <c r="BF168" s="141">
        <f t="shared" si="15"/>
        <v>0</v>
      </c>
      <c r="BG168" s="141">
        <f t="shared" si="16"/>
        <v>0</v>
      </c>
      <c r="BH168" s="141">
        <f t="shared" si="17"/>
        <v>0</v>
      </c>
      <c r="BI168" s="141">
        <f t="shared" si="18"/>
        <v>0</v>
      </c>
      <c r="BJ168" s="15" t="s">
        <v>80</v>
      </c>
      <c r="BK168" s="141">
        <f t="shared" si="19"/>
        <v>0</v>
      </c>
      <c r="BL168" s="15" t="s">
        <v>294</v>
      </c>
      <c r="BM168" s="140" t="s">
        <v>1775</v>
      </c>
    </row>
    <row r="169" spans="2:65" s="1" customFormat="1" ht="24.2" customHeight="1">
      <c r="B169" s="128"/>
      <c r="C169" s="129" t="s">
        <v>360</v>
      </c>
      <c r="D169" s="129" t="s">
        <v>159</v>
      </c>
      <c r="E169" s="130" t="s">
        <v>1776</v>
      </c>
      <c r="F169" s="131" t="s">
        <v>1777</v>
      </c>
      <c r="G169" s="132" t="s">
        <v>325</v>
      </c>
      <c r="H169" s="133">
        <v>3</v>
      </c>
      <c r="I169" s="134"/>
      <c r="J169" s="135">
        <f t="shared" si="10"/>
        <v>0</v>
      </c>
      <c r="K169" s="131" t="s">
        <v>225</v>
      </c>
      <c r="L169" s="30"/>
      <c r="M169" s="136" t="s">
        <v>1</v>
      </c>
      <c r="N169" s="137" t="s">
        <v>41</v>
      </c>
      <c r="P169" s="138">
        <f t="shared" si="11"/>
        <v>0</v>
      </c>
      <c r="Q169" s="138">
        <v>0</v>
      </c>
      <c r="R169" s="138">
        <f t="shared" si="12"/>
        <v>0</v>
      </c>
      <c r="S169" s="138">
        <v>0</v>
      </c>
      <c r="T169" s="139">
        <f t="shared" si="13"/>
        <v>0</v>
      </c>
      <c r="AR169" s="140" t="s">
        <v>294</v>
      </c>
      <c r="AT169" s="140" t="s">
        <v>159</v>
      </c>
      <c r="AU169" s="140" t="s">
        <v>84</v>
      </c>
      <c r="AY169" s="15" t="s">
        <v>158</v>
      </c>
      <c r="BE169" s="141">
        <f t="shared" si="14"/>
        <v>0</v>
      </c>
      <c r="BF169" s="141">
        <f t="shared" si="15"/>
        <v>0</v>
      </c>
      <c r="BG169" s="141">
        <f t="shared" si="16"/>
        <v>0</v>
      </c>
      <c r="BH169" s="141">
        <f t="shared" si="17"/>
        <v>0</v>
      </c>
      <c r="BI169" s="141">
        <f t="shared" si="18"/>
        <v>0</v>
      </c>
      <c r="BJ169" s="15" t="s">
        <v>80</v>
      </c>
      <c r="BK169" s="141">
        <f t="shared" si="19"/>
        <v>0</v>
      </c>
      <c r="BL169" s="15" t="s">
        <v>294</v>
      </c>
      <c r="BM169" s="140" t="s">
        <v>1778</v>
      </c>
    </row>
    <row r="170" spans="2:65" s="1" customFormat="1" ht="24.2" customHeight="1">
      <c r="B170" s="128"/>
      <c r="C170" s="166" t="s">
        <v>112</v>
      </c>
      <c r="D170" s="166" t="s">
        <v>544</v>
      </c>
      <c r="E170" s="167" t="s">
        <v>1779</v>
      </c>
      <c r="F170" s="168" t="s">
        <v>1780</v>
      </c>
      <c r="G170" s="169" t="s">
        <v>325</v>
      </c>
      <c r="H170" s="170">
        <v>1</v>
      </c>
      <c r="I170" s="171"/>
      <c r="J170" s="172">
        <f t="shared" si="10"/>
        <v>0</v>
      </c>
      <c r="K170" s="168" t="s">
        <v>1</v>
      </c>
      <c r="L170" s="173"/>
      <c r="M170" s="174" t="s">
        <v>1</v>
      </c>
      <c r="N170" s="175" t="s">
        <v>41</v>
      </c>
      <c r="P170" s="138">
        <f t="shared" si="11"/>
        <v>0</v>
      </c>
      <c r="Q170" s="138">
        <v>0</v>
      </c>
      <c r="R170" s="138">
        <f t="shared" si="12"/>
        <v>0</v>
      </c>
      <c r="S170" s="138">
        <v>0</v>
      </c>
      <c r="T170" s="139">
        <f t="shared" si="13"/>
        <v>0</v>
      </c>
      <c r="AR170" s="140" t="s">
        <v>377</v>
      </c>
      <c r="AT170" s="140" t="s">
        <v>544</v>
      </c>
      <c r="AU170" s="140" t="s">
        <v>84</v>
      </c>
      <c r="AY170" s="15" t="s">
        <v>158</v>
      </c>
      <c r="BE170" s="141">
        <f t="shared" si="14"/>
        <v>0</v>
      </c>
      <c r="BF170" s="141">
        <f t="shared" si="15"/>
        <v>0</v>
      </c>
      <c r="BG170" s="141">
        <f t="shared" si="16"/>
        <v>0</v>
      </c>
      <c r="BH170" s="141">
        <f t="shared" si="17"/>
        <v>0</v>
      </c>
      <c r="BI170" s="141">
        <f t="shared" si="18"/>
        <v>0</v>
      </c>
      <c r="BJ170" s="15" t="s">
        <v>80</v>
      </c>
      <c r="BK170" s="141">
        <f t="shared" si="19"/>
        <v>0</v>
      </c>
      <c r="BL170" s="15" t="s">
        <v>294</v>
      </c>
      <c r="BM170" s="140" t="s">
        <v>1781</v>
      </c>
    </row>
    <row r="171" spans="2:65" s="1" customFormat="1" ht="33" customHeight="1">
      <c r="B171" s="128"/>
      <c r="C171" s="166" t="s">
        <v>371</v>
      </c>
      <c r="D171" s="166" t="s">
        <v>544</v>
      </c>
      <c r="E171" s="167" t="s">
        <v>1782</v>
      </c>
      <c r="F171" s="168" t="s">
        <v>1783</v>
      </c>
      <c r="G171" s="169" t="s">
        <v>325</v>
      </c>
      <c r="H171" s="170">
        <v>1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41</v>
      </c>
      <c r="P171" s="138">
        <f t="shared" si="11"/>
        <v>0</v>
      </c>
      <c r="Q171" s="138">
        <v>0</v>
      </c>
      <c r="R171" s="138">
        <f t="shared" si="12"/>
        <v>0</v>
      </c>
      <c r="S171" s="138">
        <v>0</v>
      </c>
      <c r="T171" s="139">
        <f t="shared" si="13"/>
        <v>0</v>
      </c>
      <c r="AR171" s="140" t="s">
        <v>377</v>
      </c>
      <c r="AT171" s="140" t="s">
        <v>544</v>
      </c>
      <c r="AU171" s="140" t="s">
        <v>84</v>
      </c>
      <c r="AY171" s="15" t="s">
        <v>158</v>
      </c>
      <c r="BE171" s="141">
        <f t="shared" si="14"/>
        <v>0</v>
      </c>
      <c r="BF171" s="141">
        <f t="shared" si="15"/>
        <v>0</v>
      </c>
      <c r="BG171" s="141">
        <f t="shared" si="16"/>
        <v>0</v>
      </c>
      <c r="BH171" s="141">
        <f t="shared" si="17"/>
        <v>0</v>
      </c>
      <c r="BI171" s="141">
        <f t="shared" si="18"/>
        <v>0</v>
      </c>
      <c r="BJ171" s="15" t="s">
        <v>80</v>
      </c>
      <c r="BK171" s="141">
        <f t="shared" si="19"/>
        <v>0</v>
      </c>
      <c r="BL171" s="15" t="s">
        <v>294</v>
      </c>
      <c r="BM171" s="140" t="s">
        <v>1784</v>
      </c>
    </row>
    <row r="172" spans="2:65" s="1" customFormat="1" ht="33" customHeight="1">
      <c r="B172" s="128"/>
      <c r="C172" s="166" t="s">
        <v>377</v>
      </c>
      <c r="D172" s="166" t="s">
        <v>544</v>
      </c>
      <c r="E172" s="167" t="s">
        <v>1785</v>
      </c>
      <c r="F172" s="168" t="s">
        <v>1786</v>
      </c>
      <c r="G172" s="169" t="s">
        <v>325</v>
      </c>
      <c r="H172" s="170">
        <v>1</v>
      </c>
      <c r="I172" s="171"/>
      <c r="J172" s="172">
        <f t="shared" si="10"/>
        <v>0</v>
      </c>
      <c r="K172" s="168" t="s">
        <v>1</v>
      </c>
      <c r="L172" s="173"/>
      <c r="M172" s="174" t="s">
        <v>1</v>
      </c>
      <c r="N172" s="175" t="s">
        <v>41</v>
      </c>
      <c r="P172" s="138">
        <f t="shared" si="11"/>
        <v>0</v>
      </c>
      <c r="Q172" s="138">
        <v>0</v>
      </c>
      <c r="R172" s="138">
        <f t="shared" si="12"/>
        <v>0</v>
      </c>
      <c r="S172" s="138">
        <v>0</v>
      </c>
      <c r="T172" s="139">
        <f t="shared" si="13"/>
        <v>0</v>
      </c>
      <c r="AR172" s="140" t="s">
        <v>377</v>
      </c>
      <c r="AT172" s="140" t="s">
        <v>544</v>
      </c>
      <c r="AU172" s="140" t="s">
        <v>84</v>
      </c>
      <c r="AY172" s="15" t="s">
        <v>158</v>
      </c>
      <c r="BE172" s="141">
        <f t="shared" si="14"/>
        <v>0</v>
      </c>
      <c r="BF172" s="141">
        <f t="shared" si="15"/>
        <v>0</v>
      </c>
      <c r="BG172" s="141">
        <f t="shared" si="16"/>
        <v>0</v>
      </c>
      <c r="BH172" s="141">
        <f t="shared" si="17"/>
        <v>0</v>
      </c>
      <c r="BI172" s="141">
        <f t="shared" si="18"/>
        <v>0</v>
      </c>
      <c r="BJ172" s="15" t="s">
        <v>80</v>
      </c>
      <c r="BK172" s="141">
        <f t="shared" si="19"/>
        <v>0</v>
      </c>
      <c r="BL172" s="15" t="s">
        <v>294</v>
      </c>
      <c r="BM172" s="140" t="s">
        <v>1787</v>
      </c>
    </row>
    <row r="173" spans="2:65" s="1" customFormat="1" ht="24.2" customHeight="1">
      <c r="B173" s="128"/>
      <c r="C173" s="129" t="s">
        <v>383</v>
      </c>
      <c r="D173" s="129" t="s">
        <v>159</v>
      </c>
      <c r="E173" s="130" t="s">
        <v>1788</v>
      </c>
      <c r="F173" s="131" t="s">
        <v>1789</v>
      </c>
      <c r="G173" s="132" t="s">
        <v>325</v>
      </c>
      <c r="H173" s="133">
        <v>20</v>
      </c>
      <c r="I173" s="134"/>
      <c r="J173" s="135">
        <f t="shared" si="10"/>
        <v>0</v>
      </c>
      <c r="K173" s="131" t="s">
        <v>225</v>
      </c>
      <c r="L173" s="30"/>
      <c r="M173" s="136" t="s">
        <v>1</v>
      </c>
      <c r="N173" s="137" t="s">
        <v>41</v>
      </c>
      <c r="P173" s="138">
        <f t="shared" si="11"/>
        <v>0</v>
      </c>
      <c r="Q173" s="138">
        <v>0</v>
      </c>
      <c r="R173" s="138">
        <f t="shared" si="12"/>
        <v>0</v>
      </c>
      <c r="S173" s="138">
        <v>0</v>
      </c>
      <c r="T173" s="139">
        <f t="shared" si="13"/>
        <v>0</v>
      </c>
      <c r="AR173" s="140" t="s">
        <v>294</v>
      </c>
      <c r="AT173" s="140" t="s">
        <v>159</v>
      </c>
      <c r="AU173" s="140" t="s">
        <v>84</v>
      </c>
      <c r="AY173" s="15" t="s">
        <v>158</v>
      </c>
      <c r="BE173" s="141">
        <f t="shared" si="14"/>
        <v>0</v>
      </c>
      <c r="BF173" s="141">
        <f t="shared" si="15"/>
        <v>0</v>
      </c>
      <c r="BG173" s="141">
        <f t="shared" si="16"/>
        <v>0</v>
      </c>
      <c r="BH173" s="141">
        <f t="shared" si="17"/>
        <v>0</v>
      </c>
      <c r="BI173" s="141">
        <f t="shared" si="18"/>
        <v>0</v>
      </c>
      <c r="BJ173" s="15" t="s">
        <v>80</v>
      </c>
      <c r="BK173" s="141">
        <f t="shared" si="19"/>
        <v>0</v>
      </c>
      <c r="BL173" s="15" t="s">
        <v>294</v>
      </c>
      <c r="BM173" s="140" t="s">
        <v>1790</v>
      </c>
    </row>
    <row r="174" spans="2:65" s="1" customFormat="1" ht="24.2" customHeight="1">
      <c r="B174" s="128"/>
      <c r="C174" s="166" t="s">
        <v>411</v>
      </c>
      <c r="D174" s="166" t="s">
        <v>544</v>
      </c>
      <c r="E174" s="167" t="s">
        <v>1791</v>
      </c>
      <c r="F174" s="168" t="s">
        <v>1792</v>
      </c>
      <c r="G174" s="169" t="s">
        <v>325</v>
      </c>
      <c r="H174" s="170">
        <v>20</v>
      </c>
      <c r="I174" s="171"/>
      <c r="J174" s="172">
        <f t="shared" si="10"/>
        <v>0</v>
      </c>
      <c r="K174" s="168" t="s">
        <v>225</v>
      </c>
      <c r="L174" s="173"/>
      <c r="M174" s="174" t="s">
        <v>1</v>
      </c>
      <c r="N174" s="175" t="s">
        <v>41</v>
      </c>
      <c r="P174" s="138">
        <f t="shared" si="11"/>
        <v>0</v>
      </c>
      <c r="Q174" s="138">
        <v>4.0000000000000003E-5</v>
      </c>
      <c r="R174" s="138">
        <f t="shared" si="12"/>
        <v>8.0000000000000004E-4</v>
      </c>
      <c r="S174" s="138">
        <v>0</v>
      </c>
      <c r="T174" s="139">
        <f t="shared" si="13"/>
        <v>0</v>
      </c>
      <c r="AR174" s="140" t="s">
        <v>377</v>
      </c>
      <c r="AT174" s="140" t="s">
        <v>544</v>
      </c>
      <c r="AU174" s="140" t="s">
        <v>84</v>
      </c>
      <c r="AY174" s="15" t="s">
        <v>158</v>
      </c>
      <c r="BE174" s="141">
        <f t="shared" si="14"/>
        <v>0</v>
      </c>
      <c r="BF174" s="141">
        <f t="shared" si="15"/>
        <v>0</v>
      </c>
      <c r="BG174" s="141">
        <f t="shared" si="16"/>
        <v>0</v>
      </c>
      <c r="BH174" s="141">
        <f t="shared" si="17"/>
        <v>0</v>
      </c>
      <c r="BI174" s="141">
        <f t="shared" si="18"/>
        <v>0</v>
      </c>
      <c r="BJ174" s="15" t="s">
        <v>80</v>
      </c>
      <c r="BK174" s="141">
        <f t="shared" si="19"/>
        <v>0</v>
      </c>
      <c r="BL174" s="15" t="s">
        <v>294</v>
      </c>
      <c r="BM174" s="140" t="s">
        <v>1793</v>
      </c>
    </row>
    <row r="175" spans="2:65" s="1" customFormat="1" ht="16.5" customHeight="1">
      <c r="B175" s="128"/>
      <c r="C175" s="166" t="s">
        <v>416</v>
      </c>
      <c r="D175" s="166" t="s">
        <v>544</v>
      </c>
      <c r="E175" s="167" t="s">
        <v>1794</v>
      </c>
      <c r="F175" s="168" t="s">
        <v>1795</v>
      </c>
      <c r="G175" s="169" t="s">
        <v>325</v>
      </c>
      <c r="H175" s="170">
        <v>20</v>
      </c>
      <c r="I175" s="171"/>
      <c r="J175" s="172">
        <f t="shared" si="10"/>
        <v>0</v>
      </c>
      <c r="K175" s="168" t="s">
        <v>225</v>
      </c>
      <c r="L175" s="173"/>
      <c r="M175" s="174" t="s">
        <v>1</v>
      </c>
      <c r="N175" s="175" t="s">
        <v>41</v>
      </c>
      <c r="P175" s="138">
        <f t="shared" si="11"/>
        <v>0</v>
      </c>
      <c r="Q175" s="138">
        <v>3.0000000000000001E-5</v>
      </c>
      <c r="R175" s="138">
        <f t="shared" si="12"/>
        <v>6.0000000000000006E-4</v>
      </c>
      <c r="S175" s="138">
        <v>0</v>
      </c>
      <c r="T175" s="139">
        <f t="shared" si="13"/>
        <v>0</v>
      </c>
      <c r="AR175" s="140" t="s">
        <v>377</v>
      </c>
      <c r="AT175" s="140" t="s">
        <v>544</v>
      </c>
      <c r="AU175" s="140" t="s">
        <v>84</v>
      </c>
      <c r="AY175" s="15" t="s">
        <v>158</v>
      </c>
      <c r="BE175" s="141">
        <f t="shared" si="14"/>
        <v>0</v>
      </c>
      <c r="BF175" s="141">
        <f t="shared" si="15"/>
        <v>0</v>
      </c>
      <c r="BG175" s="141">
        <f t="shared" si="16"/>
        <v>0</v>
      </c>
      <c r="BH175" s="141">
        <f t="shared" si="17"/>
        <v>0</v>
      </c>
      <c r="BI175" s="141">
        <f t="shared" si="18"/>
        <v>0</v>
      </c>
      <c r="BJ175" s="15" t="s">
        <v>80</v>
      </c>
      <c r="BK175" s="141">
        <f t="shared" si="19"/>
        <v>0</v>
      </c>
      <c r="BL175" s="15" t="s">
        <v>294</v>
      </c>
      <c r="BM175" s="140" t="s">
        <v>1796</v>
      </c>
    </row>
    <row r="176" spans="2:65" s="1" customFormat="1" ht="16.5" customHeight="1">
      <c r="B176" s="128"/>
      <c r="C176" s="166" t="s">
        <v>420</v>
      </c>
      <c r="D176" s="166" t="s">
        <v>544</v>
      </c>
      <c r="E176" s="167" t="s">
        <v>1797</v>
      </c>
      <c r="F176" s="168" t="s">
        <v>1798</v>
      </c>
      <c r="G176" s="169" t="s">
        <v>325</v>
      </c>
      <c r="H176" s="170">
        <v>20</v>
      </c>
      <c r="I176" s="171"/>
      <c r="J176" s="172">
        <f t="shared" si="10"/>
        <v>0</v>
      </c>
      <c r="K176" s="168" t="s">
        <v>225</v>
      </c>
      <c r="L176" s="173"/>
      <c r="M176" s="174" t="s">
        <v>1</v>
      </c>
      <c r="N176" s="175" t="s">
        <v>41</v>
      </c>
      <c r="P176" s="138">
        <f t="shared" si="11"/>
        <v>0</v>
      </c>
      <c r="Q176" s="138">
        <v>1.0000000000000001E-5</v>
      </c>
      <c r="R176" s="138">
        <f t="shared" si="12"/>
        <v>2.0000000000000001E-4</v>
      </c>
      <c r="S176" s="138">
        <v>0</v>
      </c>
      <c r="T176" s="139">
        <f t="shared" si="13"/>
        <v>0</v>
      </c>
      <c r="AR176" s="140" t="s">
        <v>377</v>
      </c>
      <c r="AT176" s="140" t="s">
        <v>544</v>
      </c>
      <c r="AU176" s="140" t="s">
        <v>84</v>
      </c>
      <c r="AY176" s="15" t="s">
        <v>158</v>
      </c>
      <c r="BE176" s="141">
        <f t="shared" si="14"/>
        <v>0</v>
      </c>
      <c r="BF176" s="141">
        <f t="shared" si="15"/>
        <v>0</v>
      </c>
      <c r="BG176" s="141">
        <f t="shared" si="16"/>
        <v>0</v>
      </c>
      <c r="BH176" s="141">
        <f t="shared" si="17"/>
        <v>0</v>
      </c>
      <c r="BI176" s="141">
        <f t="shared" si="18"/>
        <v>0</v>
      </c>
      <c r="BJ176" s="15" t="s">
        <v>80</v>
      </c>
      <c r="BK176" s="141">
        <f t="shared" si="19"/>
        <v>0</v>
      </c>
      <c r="BL176" s="15" t="s">
        <v>294</v>
      </c>
      <c r="BM176" s="140" t="s">
        <v>1799</v>
      </c>
    </row>
    <row r="177" spans="2:65" s="1" customFormat="1" ht="37.9" customHeight="1">
      <c r="B177" s="128"/>
      <c r="C177" s="129" t="s">
        <v>424</v>
      </c>
      <c r="D177" s="129" t="s">
        <v>159</v>
      </c>
      <c r="E177" s="130" t="s">
        <v>1800</v>
      </c>
      <c r="F177" s="131" t="s">
        <v>1801</v>
      </c>
      <c r="G177" s="132" t="s">
        <v>325</v>
      </c>
      <c r="H177" s="133">
        <v>1</v>
      </c>
      <c r="I177" s="134"/>
      <c r="J177" s="135">
        <f t="shared" si="10"/>
        <v>0</v>
      </c>
      <c r="K177" s="131" t="s">
        <v>225</v>
      </c>
      <c r="L177" s="30"/>
      <c r="M177" s="136" t="s">
        <v>1</v>
      </c>
      <c r="N177" s="137" t="s">
        <v>41</v>
      </c>
      <c r="P177" s="138">
        <f t="shared" si="11"/>
        <v>0</v>
      </c>
      <c r="Q177" s="138">
        <v>0</v>
      </c>
      <c r="R177" s="138">
        <f t="shared" si="12"/>
        <v>0</v>
      </c>
      <c r="S177" s="138">
        <v>0</v>
      </c>
      <c r="T177" s="139">
        <f t="shared" si="13"/>
        <v>0</v>
      </c>
      <c r="AR177" s="140" t="s">
        <v>294</v>
      </c>
      <c r="AT177" s="140" t="s">
        <v>159</v>
      </c>
      <c r="AU177" s="140" t="s">
        <v>84</v>
      </c>
      <c r="AY177" s="15" t="s">
        <v>158</v>
      </c>
      <c r="BE177" s="141">
        <f t="shared" si="14"/>
        <v>0</v>
      </c>
      <c r="BF177" s="141">
        <f t="shared" si="15"/>
        <v>0</v>
      </c>
      <c r="BG177" s="141">
        <f t="shared" si="16"/>
        <v>0</v>
      </c>
      <c r="BH177" s="141">
        <f t="shared" si="17"/>
        <v>0</v>
      </c>
      <c r="BI177" s="141">
        <f t="shared" si="18"/>
        <v>0</v>
      </c>
      <c r="BJ177" s="15" t="s">
        <v>80</v>
      </c>
      <c r="BK177" s="141">
        <f t="shared" si="19"/>
        <v>0</v>
      </c>
      <c r="BL177" s="15" t="s">
        <v>294</v>
      </c>
      <c r="BM177" s="140" t="s">
        <v>1802</v>
      </c>
    </row>
    <row r="178" spans="2:65" s="1" customFormat="1" ht="24.2" customHeight="1">
      <c r="B178" s="128"/>
      <c r="C178" s="166" t="s">
        <v>428</v>
      </c>
      <c r="D178" s="166" t="s">
        <v>544</v>
      </c>
      <c r="E178" s="167" t="s">
        <v>1803</v>
      </c>
      <c r="F178" s="168" t="s">
        <v>1804</v>
      </c>
      <c r="G178" s="169" t="s">
        <v>325</v>
      </c>
      <c r="H178" s="170">
        <v>1</v>
      </c>
      <c r="I178" s="171"/>
      <c r="J178" s="172">
        <f t="shared" si="10"/>
        <v>0</v>
      </c>
      <c r="K178" s="168" t="s">
        <v>225</v>
      </c>
      <c r="L178" s="173"/>
      <c r="M178" s="174" t="s">
        <v>1</v>
      </c>
      <c r="N178" s="175" t="s">
        <v>41</v>
      </c>
      <c r="P178" s="138">
        <f t="shared" si="11"/>
        <v>0</v>
      </c>
      <c r="Q178" s="138">
        <v>4.0000000000000003E-5</v>
      </c>
      <c r="R178" s="138">
        <f t="shared" si="12"/>
        <v>4.0000000000000003E-5</v>
      </c>
      <c r="S178" s="138">
        <v>0</v>
      </c>
      <c r="T178" s="139">
        <f t="shared" si="13"/>
        <v>0</v>
      </c>
      <c r="AR178" s="140" t="s">
        <v>377</v>
      </c>
      <c r="AT178" s="140" t="s">
        <v>544</v>
      </c>
      <c r="AU178" s="140" t="s">
        <v>84</v>
      </c>
      <c r="AY178" s="15" t="s">
        <v>158</v>
      </c>
      <c r="BE178" s="141">
        <f t="shared" si="14"/>
        <v>0</v>
      </c>
      <c r="BF178" s="141">
        <f t="shared" si="15"/>
        <v>0</v>
      </c>
      <c r="BG178" s="141">
        <f t="shared" si="16"/>
        <v>0</v>
      </c>
      <c r="BH178" s="141">
        <f t="shared" si="17"/>
        <v>0</v>
      </c>
      <c r="BI178" s="141">
        <f t="shared" si="18"/>
        <v>0</v>
      </c>
      <c r="BJ178" s="15" t="s">
        <v>80</v>
      </c>
      <c r="BK178" s="141">
        <f t="shared" si="19"/>
        <v>0</v>
      </c>
      <c r="BL178" s="15" t="s">
        <v>294</v>
      </c>
      <c r="BM178" s="140" t="s">
        <v>1805</v>
      </c>
    </row>
    <row r="179" spans="2:65" s="1" customFormat="1" ht="16.5" customHeight="1">
      <c r="B179" s="128"/>
      <c r="C179" s="166" t="s">
        <v>432</v>
      </c>
      <c r="D179" s="166" t="s">
        <v>544</v>
      </c>
      <c r="E179" s="167" t="s">
        <v>1806</v>
      </c>
      <c r="F179" s="168" t="s">
        <v>1807</v>
      </c>
      <c r="G179" s="169" t="s">
        <v>325</v>
      </c>
      <c r="H179" s="170">
        <v>1</v>
      </c>
      <c r="I179" s="171"/>
      <c r="J179" s="172">
        <f t="shared" si="10"/>
        <v>0</v>
      </c>
      <c r="K179" s="168" t="s">
        <v>225</v>
      </c>
      <c r="L179" s="173"/>
      <c r="M179" s="174" t="s">
        <v>1</v>
      </c>
      <c r="N179" s="175" t="s">
        <v>41</v>
      </c>
      <c r="P179" s="138">
        <f t="shared" si="11"/>
        <v>0</v>
      </c>
      <c r="Q179" s="138">
        <v>0</v>
      </c>
      <c r="R179" s="138">
        <f t="shared" si="12"/>
        <v>0</v>
      </c>
      <c r="S179" s="138">
        <v>0</v>
      </c>
      <c r="T179" s="139">
        <f t="shared" si="13"/>
        <v>0</v>
      </c>
      <c r="AR179" s="140" t="s">
        <v>377</v>
      </c>
      <c r="AT179" s="140" t="s">
        <v>544</v>
      </c>
      <c r="AU179" s="140" t="s">
        <v>84</v>
      </c>
      <c r="AY179" s="15" t="s">
        <v>158</v>
      </c>
      <c r="BE179" s="141">
        <f t="shared" si="14"/>
        <v>0</v>
      </c>
      <c r="BF179" s="141">
        <f t="shared" si="15"/>
        <v>0</v>
      </c>
      <c r="BG179" s="141">
        <f t="shared" si="16"/>
        <v>0</v>
      </c>
      <c r="BH179" s="141">
        <f t="shared" si="17"/>
        <v>0</v>
      </c>
      <c r="BI179" s="141">
        <f t="shared" si="18"/>
        <v>0</v>
      </c>
      <c r="BJ179" s="15" t="s">
        <v>80</v>
      </c>
      <c r="BK179" s="141">
        <f t="shared" si="19"/>
        <v>0</v>
      </c>
      <c r="BL179" s="15" t="s">
        <v>294</v>
      </c>
      <c r="BM179" s="140" t="s">
        <v>1808</v>
      </c>
    </row>
    <row r="180" spans="2:65" s="1" customFormat="1" ht="16.5" customHeight="1">
      <c r="B180" s="128"/>
      <c r="C180" s="166" t="s">
        <v>115</v>
      </c>
      <c r="D180" s="166" t="s">
        <v>544</v>
      </c>
      <c r="E180" s="167" t="s">
        <v>1809</v>
      </c>
      <c r="F180" s="168" t="s">
        <v>1810</v>
      </c>
      <c r="G180" s="169" t="s">
        <v>325</v>
      </c>
      <c r="H180" s="170">
        <v>1</v>
      </c>
      <c r="I180" s="171"/>
      <c r="J180" s="172">
        <f t="shared" si="10"/>
        <v>0</v>
      </c>
      <c r="K180" s="168" t="s">
        <v>225</v>
      </c>
      <c r="L180" s="173"/>
      <c r="M180" s="174" t="s">
        <v>1</v>
      </c>
      <c r="N180" s="175" t="s">
        <v>41</v>
      </c>
      <c r="P180" s="138">
        <f t="shared" si="11"/>
        <v>0</v>
      </c>
      <c r="Q180" s="138">
        <v>3.0000000000000001E-5</v>
      </c>
      <c r="R180" s="138">
        <f t="shared" si="12"/>
        <v>3.0000000000000001E-5</v>
      </c>
      <c r="S180" s="138">
        <v>0</v>
      </c>
      <c r="T180" s="139">
        <f t="shared" si="13"/>
        <v>0</v>
      </c>
      <c r="AR180" s="140" t="s">
        <v>377</v>
      </c>
      <c r="AT180" s="140" t="s">
        <v>544</v>
      </c>
      <c r="AU180" s="140" t="s">
        <v>84</v>
      </c>
      <c r="AY180" s="15" t="s">
        <v>158</v>
      </c>
      <c r="BE180" s="141">
        <f t="shared" si="14"/>
        <v>0</v>
      </c>
      <c r="BF180" s="141">
        <f t="shared" si="15"/>
        <v>0</v>
      </c>
      <c r="BG180" s="141">
        <f t="shared" si="16"/>
        <v>0</v>
      </c>
      <c r="BH180" s="141">
        <f t="shared" si="17"/>
        <v>0</v>
      </c>
      <c r="BI180" s="141">
        <f t="shared" si="18"/>
        <v>0</v>
      </c>
      <c r="BJ180" s="15" t="s">
        <v>80</v>
      </c>
      <c r="BK180" s="141">
        <f t="shared" si="19"/>
        <v>0</v>
      </c>
      <c r="BL180" s="15" t="s">
        <v>294</v>
      </c>
      <c r="BM180" s="140" t="s">
        <v>1811</v>
      </c>
    </row>
    <row r="181" spans="2:65" s="1" customFormat="1" ht="16.5" customHeight="1">
      <c r="B181" s="128"/>
      <c r="C181" s="166" t="s">
        <v>442</v>
      </c>
      <c r="D181" s="166" t="s">
        <v>544</v>
      </c>
      <c r="E181" s="167" t="s">
        <v>1797</v>
      </c>
      <c r="F181" s="168" t="s">
        <v>1798</v>
      </c>
      <c r="G181" s="169" t="s">
        <v>325</v>
      </c>
      <c r="H181" s="170">
        <v>1</v>
      </c>
      <c r="I181" s="171"/>
      <c r="J181" s="172">
        <f t="shared" si="10"/>
        <v>0</v>
      </c>
      <c r="K181" s="168" t="s">
        <v>225</v>
      </c>
      <c r="L181" s="173"/>
      <c r="M181" s="174" t="s">
        <v>1</v>
      </c>
      <c r="N181" s="175" t="s">
        <v>41</v>
      </c>
      <c r="P181" s="138">
        <f t="shared" si="11"/>
        <v>0</v>
      </c>
      <c r="Q181" s="138">
        <v>1.0000000000000001E-5</v>
      </c>
      <c r="R181" s="138">
        <f t="shared" si="12"/>
        <v>1.0000000000000001E-5</v>
      </c>
      <c r="S181" s="138">
        <v>0</v>
      </c>
      <c r="T181" s="139">
        <f t="shared" si="13"/>
        <v>0</v>
      </c>
      <c r="AR181" s="140" t="s">
        <v>377</v>
      </c>
      <c r="AT181" s="140" t="s">
        <v>544</v>
      </c>
      <c r="AU181" s="140" t="s">
        <v>84</v>
      </c>
      <c r="AY181" s="15" t="s">
        <v>158</v>
      </c>
      <c r="BE181" s="141">
        <f t="shared" si="14"/>
        <v>0</v>
      </c>
      <c r="BF181" s="141">
        <f t="shared" si="15"/>
        <v>0</v>
      </c>
      <c r="BG181" s="141">
        <f t="shared" si="16"/>
        <v>0</v>
      </c>
      <c r="BH181" s="141">
        <f t="shared" si="17"/>
        <v>0</v>
      </c>
      <c r="BI181" s="141">
        <f t="shared" si="18"/>
        <v>0</v>
      </c>
      <c r="BJ181" s="15" t="s">
        <v>80</v>
      </c>
      <c r="BK181" s="141">
        <f t="shared" si="19"/>
        <v>0</v>
      </c>
      <c r="BL181" s="15" t="s">
        <v>294</v>
      </c>
      <c r="BM181" s="140" t="s">
        <v>1812</v>
      </c>
    </row>
    <row r="182" spans="2:65" s="1" customFormat="1" ht="37.9" customHeight="1">
      <c r="B182" s="128"/>
      <c r="C182" s="129" t="s">
        <v>446</v>
      </c>
      <c r="D182" s="129" t="s">
        <v>159</v>
      </c>
      <c r="E182" s="130" t="s">
        <v>1813</v>
      </c>
      <c r="F182" s="131" t="s">
        <v>1814</v>
      </c>
      <c r="G182" s="132" t="s">
        <v>325</v>
      </c>
      <c r="H182" s="133">
        <v>6</v>
      </c>
      <c r="I182" s="134"/>
      <c r="J182" s="135">
        <f t="shared" si="10"/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 t="shared" si="11"/>
        <v>0</v>
      </c>
      <c r="Q182" s="138">
        <v>0</v>
      </c>
      <c r="R182" s="138">
        <f t="shared" si="12"/>
        <v>0</v>
      </c>
      <c r="S182" s="138">
        <v>0</v>
      </c>
      <c r="T182" s="139">
        <f t="shared" si="13"/>
        <v>0</v>
      </c>
      <c r="AR182" s="140" t="s">
        <v>294</v>
      </c>
      <c r="AT182" s="140" t="s">
        <v>159</v>
      </c>
      <c r="AU182" s="140" t="s">
        <v>84</v>
      </c>
      <c r="AY182" s="15" t="s">
        <v>158</v>
      </c>
      <c r="BE182" s="141">
        <f t="shared" si="14"/>
        <v>0</v>
      </c>
      <c r="BF182" s="141">
        <f t="shared" si="15"/>
        <v>0</v>
      </c>
      <c r="BG182" s="141">
        <f t="shared" si="16"/>
        <v>0</v>
      </c>
      <c r="BH182" s="141">
        <f t="shared" si="17"/>
        <v>0</v>
      </c>
      <c r="BI182" s="141">
        <f t="shared" si="18"/>
        <v>0</v>
      </c>
      <c r="BJ182" s="15" t="s">
        <v>80</v>
      </c>
      <c r="BK182" s="141">
        <f t="shared" si="19"/>
        <v>0</v>
      </c>
      <c r="BL182" s="15" t="s">
        <v>294</v>
      </c>
      <c r="BM182" s="140" t="s">
        <v>1815</v>
      </c>
    </row>
    <row r="183" spans="2:65" s="1" customFormat="1" ht="24.2" customHeight="1">
      <c r="B183" s="128"/>
      <c r="C183" s="166" t="s">
        <v>451</v>
      </c>
      <c r="D183" s="166" t="s">
        <v>544</v>
      </c>
      <c r="E183" s="167" t="s">
        <v>1816</v>
      </c>
      <c r="F183" s="168" t="s">
        <v>1817</v>
      </c>
      <c r="G183" s="169" t="s">
        <v>325</v>
      </c>
      <c r="H183" s="170">
        <v>6</v>
      </c>
      <c r="I183" s="171"/>
      <c r="J183" s="172">
        <f t="shared" si="10"/>
        <v>0</v>
      </c>
      <c r="K183" s="168" t="s">
        <v>225</v>
      </c>
      <c r="L183" s="173"/>
      <c r="M183" s="174" t="s">
        <v>1</v>
      </c>
      <c r="N183" s="175" t="s">
        <v>41</v>
      </c>
      <c r="P183" s="138">
        <f t="shared" si="11"/>
        <v>0</v>
      </c>
      <c r="Q183" s="138">
        <v>4.0000000000000003E-5</v>
      </c>
      <c r="R183" s="138">
        <f t="shared" si="12"/>
        <v>2.4000000000000003E-4</v>
      </c>
      <c r="S183" s="138">
        <v>0</v>
      </c>
      <c r="T183" s="139">
        <f t="shared" si="13"/>
        <v>0</v>
      </c>
      <c r="AR183" s="140" t="s">
        <v>377</v>
      </c>
      <c r="AT183" s="140" t="s">
        <v>544</v>
      </c>
      <c r="AU183" s="140" t="s">
        <v>84</v>
      </c>
      <c r="AY183" s="15" t="s">
        <v>158</v>
      </c>
      <c r="BE183" s="141">
        <f t="shared" si="14"/>
        <v>0</v>
      </c>
      <c r="BF183" s="141">
        <f t="shared" si="15"/>
        <v>0</v>
      </c>
      <c r="BG183" s="141">
        <f t="shared" si="16"/>
        <v>0</v>
      </c>
      <c r="BH183" s="141">
        <f t="shared" si="17"/>
        <v>0</v>
      </c>
      <c r="BI183" s="141">
        <f t="shared" si="18"/>
        <v>0</v>
      </c>
      <c r="BJ183" s="15" t="s">
        <v>80</v>
      </c>
      <c r="BK183" s="141">
        <f t="shared" si="19"/>
        <v>0</v>
      </c>
      <c r="BL183" s="15" t="s">
        <v>294</v>
      </c>
      <c r="BM183" s="140" t="s">
        <v>1818</v>
      </c>
    </row>
    <row r="184" spans="2:65" s="1" customFormat="1" ht="16.5" customHeight="1">
      <c r="B184" s="128"/>
      <c r="C184" s="166" t="s">
        <v>456</v>
      </c>
      <c r="D184" s="166" t="s">
        <v>544</v>
      </c>
      <c r="E184" s="167" t="s">
        <v>1806</v>
      </c>
      <c r="F184" s="168" t="s">
        <v>1807</v>
      </c>
      <c r="G184" s="169" t="s">
        <v>325</v>
      </c>
      <c r="H184" s="170">
        <v>6</v>
      </c>
      <c r="I184" s="171"/>
      <c r="J184" s="172">
        <f t="shared" si="10"/>
        <v>0</v>
      </c>
      <c r="K184" s="168" t="s">
        <v>225</v>
      </c>
      <c r="L184" s="173"/>
      <c r="M184" s="174" t="s">
        <v>1</v>
      </c>
      <c r="N184" s="175" t="s">
        <v>41</v>
      </c>
      <c r="P184" s="138">
        <f t="shared" si="11"/>
        <v>0</v>
      </c>
      <c r="Q184" s="138">
        <v>0</v>
      </c>
      <c r="R184" s="138">
        <f t="shared" si="12"/>
        <v>0</v>
      </c>
      <c r="S184" s="138">
        <v>0</v>
      </c>
      <c r="T184" s="139">
        <f t="shared" si="13"/>
        <v>0</v>
      </c>
      <c r="AR184" s="140" t="s">
        <v>377</v>
      </c>
      <c r="AT184" s="140" t="s">
        <v>544</v>
      </c>
      <c r="AU184" s="140" t="s">
        <v>84</v>
      </c>
      <c r="AY184" s="15" t="s">
        <v>158</v>
      </c>
      <c r="BE184" s="141">
        <f t="shared" si="14"/>
        <v>0</v>
      </c>
      <c r="BF184" s="141">
        <f t="shared" si="15"/>
        <v>0</v>
      </c>
      <c r="BG184" s="141">
        <f t="shared" si="16"/>
        <v>0</v>
      </c>
      <c r="BH184" s="141">
        <f t="shared" si="17"/>
        <v>0</v>
      </c>
      <c r="BI184" s="141">
        <f t="shared" si="18"/>
        <v>0</v>
      </c>
      <c r="BJ184" s="15" t="s">
        <v>80</v>
      </c>
      <c r="BK184" s="141">
        <f t="shared" si="19"/>
        <v>0</v>
      </c>
      <c r="BL184" s="15" t="s">
        <v>294</v>
      </c>
      <c r="BM184" s="140" t="s">
        <v>1819</v>
      </c>
    </row>
    <row r="185" spans="2:65" s="1" customFormat="1" ht="24.2" customHeight="1">
      <c r="B185" s="128"/>
      <c r="C185" s="166" t="s">
        <v>461</v>
      </c>
      <c r="D185" s="166" t="s">
        <v>544</v>
      </c>
      <c r="E185" s="167" t="s">
        <v>1820</v>
      </c>
      <c r="F185" s="168" t="s">
        <v>1821</v>
      </c>
      <c r="G185" s="169" t="s">
        <v>325</v>
      </c>
      <c r="H185" s="170">
        <v>6</v>
      </c>
      <c r="I185" s="171"/>
      <c r="J185" s="172">
        <f t="shared" si="10"/>
        <v>0</v>
      </c>
      <c r="K185" s="168" t="s">
        <v>225</v>
      </c>
      <c r="L185" s="173"/>
      <c r="M185" s="174" t="s">
        <v>1</v>
      </c>
      <c r="N185" s="175" t="s">
        <v>41</v>
      </c>
      <c r="P185" s="138">
        <f t="shared" si="11"/>
        <v>0</v>
      </c>
      <c r="Q185" s="138">
        <v>3.0000000000000001E-5</v>
      </c>
      <c r="R185" s="138">
        <f t="shared" si="12"/>
        <v>1.8000000000000001E-4</v>
      </c>
      <c r="S185" s="138">
        <v>0</v>
      </c>
      <c r="T185" s="139">
        <f t="shared" si="13"/>
        <v>0</v>
      </c>
      <c r="AR185" s="140" t="s">
        <v>377</v>
      </c>
      <c r="AT185" s="140" t="s">
        <v>544</v>
      </c>
      <c r="AU185" s="140" t="s">
        <v>84</v>
      </c>
      <c r="AY185" s="15" t="s">
        <v>158</v>
      </c>
      <c r="BE185" s="141">
        <f t="shared" si="14"/>
        <v>0</v>
      </c>
      <c r="BF185" s="141">
        <f t="shared" si="15"/>
        <v>0</v>
      </c>
      <c r="BG185" s="141">
        <f t="shared" si="16"/>
        <v>0</v>
      </c>
      <c r="BH185" s="141">
        <f t="shared" si="17"/>
        <v>0</v>
      </c>
      <c r="BI185" s="141">
        <f t="shared" si="18"/>
        <v>0</v>
      </c>
      <c r="BJ185" s="15" t="s">
        <v>80</v>
      </c>
      <c r="BK185" s="141">
        <f t="shared" si="19"/>
        <v>0</v>
      </c>
      <c r="BL185" s="15" t="s">
        <v>294</v>
      </c>
      <c r="BM185" s="140" t="s">
        <v>1822</v>
      </c>
    </row>
    <row r="186" spans="2:65" s="1" customFormat="1" ht="16.5" customHeight="1">
      <c r="B186" s="128"/>
      <c r="C186" s="166" t="s">
        <v>466</v>
      </c>
      <c r="D186" s="166" t="s">
        <v>544</v>
      </c>
      <c r="E186" s="167" t="s">
        <v>1797</v>
      </c>
      <c r="F186" s="168" t="s">
        <v>1798</v>
      </c>
      <c r="G186" s="169" t="s">
        <v>325</v>
      </c>
      <c r="H186" s="170">
        <v>6</v>
      </c>
      <c r="I186" s="171"/>
      <c r="J186" s="172">
        <f t="shared" si="10"/>
        <v>0</v>
      </c>
      <c r="K186" s="168" t="s">
        <v>225</v>
      </c>
      <c r="L186" s="173"/>
      <c r="M186" s="174" t="s">
        <v>1</v>
      </c>
      <c r="N186" s="175" t="s">
        <v>41</v>
      </c>
      <c r="P186" s="138">
        <f t="shared" si="11"/>
        <v>0</v>
      </c>
      <c r="Q186" s="138">
        <v>1.0000000000000001E-5</v>
      </c>
      <c r="R186" s="138">
        <f t="shared" si="12"/>
        <v>6.0000000000000008E-5</v>
      </c>
      <c r="S186" s="138">
        <v>0</v>
      </c>
      <c r="T186" s="139">
        <f t="shared" si="13"/>
        <v>0</v>
      </c>
      <c r="AR186" s="140" t="s">
        <v>377</v>
      </c>
      <c r="AT186" s="140" t="s">
        <v>544</v>
      </c>
      <c r="AU186" s="140" t="s">
        <v>84</v>
      </c>
      <c r="AY186" s="15" t="s">
        <v>158</v>
      </c>
      <c r="BE186" s="141">
        <f t="shared" si="14"/>
        <v>0</v>
      </c>
      <c r="BF186" s="141">
        <f t="shared" si="15"/>
        <v>0</v>
      </c>
      <c r="BG186" s="141">
        <f t="shared" si="16"/>
        <v>0</v>
      </c>
      <c r="BH186" s="141">
        <f t="shared" si="17"/>
        <v>0</v>
      </c>
      <c r="BI186" s="141">
        <f t="shared" si="18"/>
        <v>0</v>
      </c>
      <c r="BJ186" s="15" t="s">
        <v>80</v>
      </c>
      <c r="BK186" s="141">
        <f t="shared" si="19"/>
        <v>0</v>
      </c>
      <c r="BL186" s="15" t="s">
        <v>294</v>
      </c>
      <c r="BM186" s="140" t="s">
        <v>1823</v>
      </c>
    </row>
    <row r="187" spans="2:65" s="1" customFormat="1" ht="37.9" customHeight="1">
      <c r="B187" s="128"/>
      <c r="C187" s="129" t="s">
        <v>472</v>
      </c>
      <c r="D187" s="129" t="s">
        <v>159</v>
      </c>
      <c r="E187" s="130" t="s">
        <v>1824</v>
      </c>
      <c r="F187" s="131" t="s">
        <v>1825</v>
      </c>
      <c r="G187" s="132" t="s">
        <v>325</v>
      </c>
      <c r="H187" s="133">
        <v>21</v>
      </c>
      <c r="I187" s="134"/>
      <c r="J187" s="135">
        <f t="shared" si="10"/>
        <v>0</v>
      </c>
      <c r="K187" s="131" t="s">
        <v>225</v>
      </c>
      <c r="L187" s="30"/>
      <c r="M187" s="136" t="s">
        <v>1</v>
      </c>
      <c r="N187" s="137" t="s">
        <v>41</v>
      </c>
      <c r="P187" s="138">
        <f t="shared" si="11"/>
        <v>0</v>
      </c>
      <c r="Q187" s="138">
        <v>0</v>
      </c>
      <c r="R187" s="138">
        <f t="shared" si="12"/>
        <v>0</v>
      </c>
      <c r="S187" s="138">
        <v>0</v>
      </c>
      <c r="T187" s="139">
        <f t="shared" si="13"/>
        <v>0</v>
      </c>
      <c r="AR187" s="140" t="s">
        <v>294</v>
      </c>
      <c r="AT187" s="140" t="s">
        <v>159</v>
      </c>
      <c r="AU187" s="140" t="s">
        <v>84</v>
      </c>
      <c r="AY187" s="15" t="s">
        <v>158</v>
      </c>
      <c r="BE187" s="141">
        <f t="shared" si="14"/>
        <v>0</v>
      </c>
      <c r="BF187" s="141">
        <f t="shared" si="15"/>
        <v>0</v>
      </c>
      <c r="BG187" s="141">
        <f t="shared" si="16"/>
        <v>0</v>
      </c>
      <c r="BH187" s="141">
        <f t="shared" si="17"/>
        <v>0</v>
      </c>
      <c r="BI187" s="141">
        <f t="shared" si="18"/>
        <v>0</v>
      </c>
      <c r="BJ187" s="15" t="s">
        <v>80</v>
      </c>
      <c r="BK187" s="141">
        <f t="shared" si="19"/>
        <v>0</v>
      </c>
      <c r="BL187" s="15" t="s">
        <v>294</v>
      </c>
      <c r="BM187" s="140" t="s">
        <v>1826</v>
      </c>
    </row>
    <row r="188" spans="2:65" s="1" customFormat="1" ht="24.2" customHeight="1">
      <c r="B188" s="128"/>
      <c r="C188" s="166" t="s">
        <v>477</v>
      </c>
      <c r="D188" s="166" t="s">
        <v>544</v>
      </c>
      <c r="E188" s="167" t="s">
        <v>1816</v>
      </c>
      <c r="F188" s="168" t="s">
        <v>1817</v>
      </c>
      <c r="G188" s="169" t="s">
        <v>325</v>
      </c>
      <c r="H188" s="170">
        <v>21</v>
      </c>
      <c r="I188" s="171"/>
      <c r="J188" s="172">
        <f t="shared" si="10"/>
        <v>0</v>
      </c>
      <c r="K188" s="168" t="s">
        <v>225</v>
      </c>
      <c r="L188" s="173"/>
      <c r="M188" s="174" t="s">
        <v>1</v>
      </c>
      <c r="N188" s="175" t="s">
        <v>41</v>
      </c>
      <c r="P188" s="138">
        <f t="shared" si="11"/>
        <v>0</v>
      </c>
      <c r="Q188" s="138">
        <v>4.0000000000000003E-5</v>
      </c>
      <c r="R188" s="138">
        <f t="shared" si="12"/>
        <v>8.4000000000000003E-4</v>
      </c>
      <c r="S188" s="138">
        <v>0</v>
      </c>
      <c r="T188" s="139">
        <f t="shared" si="13"/>
        <v>0</v>
      </c>
      <c r="AR188" s="140" t="s">
        <v>377</v>
      </c>
      <c r="AT188" s="140" t="s">
        <v>544</v>
      </c>
      <c r="AU188" s="140" t="s">
        <v>84</v>
      </c>
      <c r="AY188" s="15" t="s">
        <v>158</v>
      </c>
      <c r="BE188" s="141">
        <f t="shared" si="14"/>
        <v>0</v>
      </c>
      <c r="BF188" s="141">
        <f t="shared" si="15"/>
        <v>0</v>
      </c>
      <c r="BG188" s="141">
        <f t="shared" si="16"/>
        <v>0</v>
      </c>
      <c r="BH188" s="141">
        <f t="shared" si="17"/>
        <v>0</v>
      </c>
      <c r="BI188" s="141">
        <f t="shared" si="18"/>
        <v>0</v>
      </c>
      <c r="BJ188" s="15" t="s">
        <v>80</v>
      </c>
      <c r="BK188" s="141">
        <f t="shared" si="19"/>
        <v>0</v>
      </c>
      <c r="BL188" s="15" t="s">
        <v>294</v>
      </c>
      <c r="BM188" s="140" t="s">
        <v>1827</v>
      </c>
    </row>
    <row r="189" spans="2:65" s="1" customFormat="1" ht="21.75" customHeight="1">
      <c r="B189" s="128"/>
      <c r="C189" s="166" t="s">
        <v>482</v>
      </c>
      <c r="D189" s="166" t="s">
        <v>544</v>
      </c>
      <c r="E189" s="167" t="s">
        <v>1828</v>
      </c>
      <c r="F189" s="168" t="s">
        <v>1829</v>
      </c>
      <c r="G189" s="169" t="s">
        <v>325</v>
      </c>
      <c r="H189" s="170">
        <v>21</v>
      </c>
      <c r="I189" s="171"/>
      <c r="J189" s="172">
        <f t="shared" si="10"/>
        <v>0</v>
      </c>
      <c r="K189" s="168" t="s">
        <v>225</v>
      </c>
      <c r="L189" s="173"/>
      <c r="M189" s="174" t="s">
        <v>1</v>
      </c>
      <c r="N189" s="175" t="s">
        <v>41</v>
      </c>
      <c r="P189" s="138">
        <f t="shared" si="11"/>
        <v>0</v>
      </c>
      <c r="Q189" s="138">
        <v>0</v>
      </c>
      <c r="R189" s="138">
        <f t="shared" si="12"/>
        <v>0</v>
      </c>
      <c r="S189" s="138">
        <v>0</v>
      </c>
      <c r="T189" s="139">
        <f t="shared" si="13"/>
        <v>0</v>
      </c>
      <c r="AR189" s="140" t="s">
        <v>377</v>
      </c>
      <c r="AT189" s="140" t="s">
        <v>544</v>
      </c>
      <c r="AU189" s="140" t="s">
        <v>84</v>
      </c>
      <c r="AY189" s="15" t="s">
        <v>158</v>
      </c>
      <c r="BE189" s="141">
        <f t="shared" si="14"/>
        <v>0</v>
      </c>
      <c r="BF189" s="141">
        <f t="shared" si="15"/>
        <v>0</v>
      </c>
      <c r="BG189" s="141">
        <f t="shared" si="16"/>
        <v>0</v>
      </c>
      <c r="BH189" s="141">
        <f t="shared" si="17"/>
        <v>0</v>
      </c>
      <c r="BI189" s="141">
        <f t="shared" si="18"/>
        <v>0</v>
      </c>
      <c r="BJ189" s="15" t="s">
        <v>80</v>
      </c>
      <c r="BK189" s="141">
        <f t="shared" si="19"/>
        <v>0</v>
      </c>
      <c r="BL189" s="15" t="s">
        <v>294</v>
      </c>
      <c r="BM189" s="140" t="s">
        <v>1830</v>
      </c>
    </row>
    <row r="190" spans="2:65" s="1" customFormat="1" ht="16.5" customHeight="1">
      <c r="B190" s="128"/>
      <c r="C190" s="166" t="s">
        <v>118</v>
      </c>
      <c r="D190" s="166" t="s">
        <v>544</v>
      </c>
      <c r="E190" s="167" t="s">
        <v>1809</v>
      </c>
      <c r="F190" s="168" t="s">
        <v>1810</v>
      </c>
      <c r="G190" s="169" t="s">
        <v>325</v>
      </c>
      <c r="H190" s="170">
        <v>21</v>
      </c>
      <c r="I190" s="171"/>
      <c r="J190" s="172">
        <f t="shared" si="10"/>
        <v>0</v>
      </c>
      <c r="K190" s="168" t="s">
        <v>225</v>
      </c>
      <c r="L190" s="173"/>
      <c r="M190" s="174" t="s">
        <v>1</v>
      </c>
      <c r="N190" s="175" t="s">
        <v>41</v>
      </c>
      <c r="P190" s="138">
        <f t="shared" si="11"/>
        <v>0</v>
      </c>
      <c r="Q190" s="138">
        <v>3.0000000000000001E-5</v>
      </c>
      <c r="R190" s="138">
        <f t="shared" si="12"/>
        <v>6.3000000000000003E-4</v>
      </c>
      <c r="S190" s="138">
        <v>0</v>
      </c>
      <c r="T190" s="139">
        <f t="shared" si="13"/>
        <v>0</v>
      </c>
      <c r="AR190" s="140" t="s">
        <v>377</v>
      </c>
      <c r="AT190" s="140" t="s">
        <v>544</v>
      </c>
      <c r="AU190" s="140" t="s">
        <v>84</v>
      </c>
      <c r="AY190" s="15" t="s">
        <v>158</v>
      </c>
      <c r="BE190" s="141">
        <f t="shared" si="14"/>
        <v>0</v>
      </c>
      <c r="BF190" s="141">
        <f t="shared" si="15"/>
        <v>0</v>
      </c>
      <c r="BG190" s="141">
        <f t="shared" si="16"/>
        <v>0</v>
      </c>
      <c r="BH190" s="141">
        <f t="shared" si="17"/>
        <v>0</v>
      </c>
      <c r="BI190" s="141">
        <f t="shared" si="18"/>
        <v>0</v>
      </c>
      <c r="BJ190" s="15" t="s">
        <v>80</v>
      </c>
      <c r="BK190" s="141">
        <f t="shared" si="19"/>
        <v>0</v>
      </c>
      <c r="BL190" s="15" t="s">
        <v>294</v>
      </c>
      <c r="BM190" s="140" t="s">
        <v>1831</v>
      </c>
    </row>
    <row r="191" spans="2:65" s="1" customFormat="1" ht="16.5" customHeight="1">
      <c r="B191" s="128"/>
      <c r="C191" s="166" t="s">
        <v>491</v>
      </c>
      <c r="D191" s="166" t="s">
        <v>544</v>
      </c>
      <c r="E191" s="167" t="s">
        <v>1797</v>
      </c>
      <c r="F191" s="168" t="s">
        <v>1798</v>
      </c>
      <c r="G191" s="169" t="s">
        <v>325</v>
      </c>
      <c r="H191" s="170">
        <v>21</v>
      </c>
      <c r="I191" s="171"/>
      <c r="J191" s="172">
        <f t="shared" si="10"/>
        <v>0</v>
      </c>
      <c r="K191" s="168" t="s">
        <v>225</v>
      </c>
      <c r="L191" s="173"/>
      <c r="M191" s="174" t="s">
        <v>1</v>
      </c>
      <c r="N191" s="175" t="s">
        <v>41</v>
      </c>
      <c r="P191" s="138">
        <f t="shared" si="11"/>
        <v>0</v>
      </c>
      <c r="Q191" s="138">
        <v>1.0000000000000001E-5</v>
      </c>
      <c r="R191" s="138">
        <f t="shared" si="12"/>
        <v>2.1000000000000001E-4</v>
      </c>
      <c r="S191" s="138">
        <v>0</v>
      </c>
      <c r="T191" s="139">
        <f t="shared" si="13"/>
        <v>0</v>
      </c>
      <c r="AR191" s="140" t="s">
        <v>377</v>
      </c>
      <c r="AT191" s="140" t="s">
        <v>544</v>
      </c>
      <c r="AU191" s="140" t="s">
        <v>84</v>
      </c>
      <c r="AY191" s="15" t="s">
        <v>158</v>
      </c>
      <c r="BE191" s="141">
        <f t="shared" si="14"/>
        <v>0</v>
      </c>
      <c r="BF191" s="141">
        <f t="shared" si="15"/>
        <v>0</v>
      </c>
      <c r="BG191" s="141">
        <f t="shared" si="16"/>
        <v>0</v>
      </c>
      <c r="BH191" s="141">
        <f t="shared" si="17"/>
        <v>0</v>
      </c>
      <c r="BI191" s="141">
        <f t="shared" si="18"/>
        <v>0</v>
      </c>
      <c r="BJ191" s="15" t="s">
        <v>80</v>
      </c>
      <c r="BK191" s="141">
        <f t="shared" si="19"/>
        <v>0</v>
      </c>
      <c r="BL191" s="15" t="s">
        <v>294</v>
      </c>
      <c r="BM191" s="140" t="s">
        <v>1832</v>
      </c>
    </row>
    <row r="192" spans="2:65" s="1" customFormat="1" ht="24.2" customHeight="1">
      <c r="B192" s="128"/>
      <c r="C192" s="129" t="s">
        <v>496</v>
      </c>
      <c r="D192" s="129" t="s">
        <v>159</v>
      </c>
      <c r="E192" s="130" t="s">
        <v>1833</v>
      </c>
      <c r="F192" s="131" t="s">
        <v>1834</v>
      </c>
      <c r="G192" s="132" t="s">
        <v>325</v>
      </c>
      <c r="H192" s="133">
        <v>1</v>
      </c>
      <c r="I192" s="134"/>
      <c r="J192" s="135">
        <f t="shared" si="10"/>
        <v>0</v>
      </c>
      <c r="K192" s="131" t="s">
        <v>225</v>
      </c>
      <c r="L192" s="30"/>
      <c r="M192" s="136" t="s">
        <v>1</v>
      </c>
      <c r="N192" s="137" t="s">
        <v>41</v>
      </c>
      <c r="P192" s="138">
        <f t="shared" si="11"/>
        <v>0</v>
      </c>
      <c r="Q192" s="138">
        <v>0</v>
      </c>
      <c r="R192" s="138">
        <f t="shared" si="12"/>
        <v>0</v>
      </c>
      <c r="S192" s="138">
        <v>0</v>
      </c>
      <c r="T192" s="139">
        <f t="shared" si="13"/>
        <v>0</v>
      </c>
      <c r="AR192" s="140" t="s">
        <v>294</v>
      </c>
      <c r="AT192" s="140" t="s">
        <v>159</v>
      </c>
      <c r="AU192" s="140" t="s">
        <v>84</v>
      </c>
      <c r="AY192" s="15" t="s">
        <v>158</v>
      </c>
      <c r="BE192" s="141">
        <f t="shared" si="14"/>
        <v>0</v>
      </c>
      <c r="BF192" s="141">
        <f t="shared" si="15"/>
        <v>0</v>
      </c>
      <c r="BG192" s="141">
        <f t="shared" si="16"/>
        <v>0</v>
      </c>
      <c r="BH192" s="141">
        <f t="shared" si="17"/>
        <v>0</v>
      </c>
      <c r="BI192" s="141">
        <f t="shared" si="18"/>
        <v>0</v>
      </c>
      <c r="BJ192" s="15" t="s">
        <v>80</v>
      </c>
      <c r="BK192" s="141">
        <f t="shared" si="19"/>
        <v>0</v>
      </c>
      <c r="BL192" s="15" t="s">
        <v>294</v>
      </c>
      <c r="BM192" s="140" t="s">
        <v>1835</v>
      </c>
    </row>
    <row r="193" spans="2:65" s="1" customFormat="1" ht="24.2" customHeight="1">
      <c r="B193" s="128"/>
      <c r="C193" s="166" t="s">
        <v>502</v>
      </c>
      <c r="D193" s="166" t="s">
        <v>544</v>
      </c>
      <c r="E193" s="167" t="s">
        <v>1836</v>
      </c>
      <c r="F193" s="168" t="s">
        <v>1837</v>
      </c>
      <c r="G193" s="169" t="s">
        <v>325</v>
      </c>
      <c r="H193" s="170">
        <v>1</v>
      </c>
      <c r="I193" s="171"/>
      <c r="J193" s="172">
        <f t="shared" si="10"/>
        <v>0</v>
      </c>
      <c r="K193" s="168" t="s">
        <v>225</v>
      </c>
      <c r="L193" s="173"/>
      <c r="M193" s="174" t="s">
        <v>1</v>
      </c>
      <c r="N193" s="175" t="s">
        <v>41</v>
      </c>
      <c r="P193" s="138">
        <f t="shared" si="11"/>
        <v>0</v>
      </c>
      <c r="Q193" s="138">
        <v>4.0000000000000003E-5</v>
      </c>
      <c r="R193" s="138">
        <f t="shared" si="12"/>
        <v>4.0000000000000003E-5</v>
      </c>
      <c r="S193" s="138">
        <v>0</v>
      </c>
      <c r="T193" s="139">
        <f t="shared" si="13"/>
        <v>0</v>
      </c>
      <c r="AR193" s="140" t="s">
        <v>377</v>
      </c>
      <c r="AT193" s="140" t="s">
        <v>544</v>
      </c>
      <c r="AU193" s="140" t="s">
        <v>84</v>
      </c>
      <c r="AY193" s="15" t="s">
        <v>158</v>
      </c>
      <c r="BE193" s="141">
        <f t="shared" si="14"/>
        <v>0</v>
      </c>
      <c r="BF193" s="141">
        <f t="shared" si="15"/>
        <v>0</v>
      </c>
      <c r="BG193" s="141">
        <f t="shared" si="16"/>
        <v>0</v>
      </c>
      <c r="BH193" s="141">
        <f t="shared" si="17"/>
        <v>0</v>
      </c>
      <c r="BI193" s="141">
        <f t="shared" si="18"/>
        <v>0</v>
      </c>
      <c r="BJ193" s="15" t="s">
        <v>80</v>
      </c>
      <c r="BK193" s="141">
        <f t="shared" si="19"/>
        <v>0</v>
      </c>
      <c r="BL193" s="15" t="s">
        <v>294</v>
      </c>
      <c r="BM193" s="140" t="s">
        <v>1838</v>
      </c>
    </row>
    <row r="194" spans="2:65" s="1" customFormat="1" ht="16.5" customHeight="1">
      <c r="B194" s="128"/>
      <c r="C194" s="166" t="s">
        <v>506</v>
      </c>
      <c r="D194" s="166" t="s">
        <v>544</v>
      </c>
      <c r="E194" s="167" t="s">
        <v>1839</v>
      </c>
      <c r="F194" s="168" t="s">
        <v>1840</v>
      </c>
      <c r="G194" s="169" t="s">
        <v>325</v>
      </c>
      <c r="H194" s="170">
        <v>1</v>
      </c>
      <c r="I194" s="171"/>
      <c r="J194" s="172">
        <f t="shared" si="10"/>
        <v>0</v>
      </c>
      <c r="K194" s="168" t="s">
        <v>225</v>
      </c>
      <c r="L194" s="173"/>
      <c r="M194" s="174" t="s">
        <v>1</v>
      </c>
      <c r="N194" s="175" t="s">
        <v>41</v>
      </c>
      <c r="P194" s="138">
        <f t="shared" si="11"/>
        <v>0</v>
      </c>
      <c r="Q194" s="138">
        <v>3.0000000000000001E-5</v>
      </c>
      <c r="R194" s="138">
        <f t="shared" si="12"/>
        <v>3.0000000000000001E-5</v>
      </c>
      <c r="S194" s="138">
        <v>0</v>
      </c>
      <c r="T194" s="139">
        <f t="shared" si="13"/>
        <v>0</v>
      </c>
      <c r="AR194" s="140" t="s">
        <v>377</v>
      </c>
      <c r="AT194" s="140" t="s">
        <v>544</v>
      </c>
      <c r="AU194" s="140" t="s">
        <v>84</v>
      </c>
      <c r="AY194" s="15" t="s">
        <v>158</v>
      </c>
      <c r="BE194" s="141">
        <f t="shared" si="14"/>
        <v>0</v>
      </c>
      <c r="BF194" s="141">
        <f t="shared" si="15"/>
        <v>0</v>
      </c>
      <c r="BG194" s="141">
        <f t="shared" si="16"/>
        <v>0</v>
      </c>
      <c r="BH194" s="141">
        <f t="shared" si="17"/>
        <v>0</v>
      </c>
      <c r="BI194" s="141">
        <f t="shared" si="18"/>
        <v>0</v>
      </c>
      <c r="BJ194" s="15" t="s">
        <v>80</v>
      </c>
      <c r="BK194" s="141">
        <f t="shared" si="19"/>
        <v>0</v>
      </c>
      <c r="BL194" s="15" t="s">
        <v>294</v>
      </c>
      <c r="BM194" s="140" t="s">
        <v>1841</v>
      </c>
    </row>
    <row r="195" spans="2:65" s="1" customFormat="1" ht="16.5" customHeight="1">
      <c r="B195" s="128"/>
      <c r="C195" s="166" t="s">
        <v>510</v>
      </c>
      <c r="D195" s="166" t="s">
        <v>544</v>
      </c>
      <c r="E195" s="167" t="s">
        <v>1797</v>
      </c>
      <c r="F195" s="168" t="s">
        <v>1798</v>
      </c>
      <c r="G195" s="169" t="s">
        <v>325</v>
      </c>
      <c r="H195" s="170">
        <v>1</v>
      </c>
      <c r="I195" s="171"/>
      <c r="J195" s="172">
        <f t="shared" si="10"/>
        <v>0</v>
      </c>
      <c r="K195" s="168" t="s">
        <v>225</v>
      </c>
      <c r="L195" s="173"/>
      <c r="M195" s="174" t="s">
        <v>1</v>
      </c>
      <c r="N195" s="175" t="s">
        <v>41</v>
      </c>
      <c r="P195" s="138">
        <f t="shared" si="11"/>
        <v>0</v>
      </c>
      <c r="Q195" s="138">
        <v>1.0000000000000001E-5</v>
      </c>
      <c r="R195" s="138">
        <f t="shared" si="12"/>
        <v>1.0000000000000001E-5</v>
      </c>
      <c r="S195" s="138">
        <v>0</v>
      </c>
      <c r="T195" s="139">
        <f t="shared" si="13"/>
        <v>0</v>
      </c>
      <c r="AR195" s="140" t="s">
        <v>377</v>
      </c>
      <c r="AT195" s="140" t="s">
        <v>544</v>
      </c>
      <c r="AU195" s="140" t="s">
        <v>84</v>
      </c>
      <c r="AY195" s="15" t="s">
        <v>158</v>
      </c>
      <c r="BE195" s="141">
        <f t="shared" si="14"/>
        <v>0</v>
      </c>
      <c r="BF195" s="141">
        <f t="shared" si="15"/>
        <v>0</v>
      </c>
      <c r="BG195" s="141">
        <f t="shared" si="16"/>
        <v>0</v>
      </c>
      <c r="BH195" s="141">
        <f t="shared" si="17"/>
        <v>0</v>
      </c>
      <c r="BI195" s="141">
        <f t="shared" si="18"/>
        <v>0</v>
      </c>
      <c r="BJ195" s="15" t="s">
        <v>80</v>
      </c>
      <c r="BK195" s="141">
        <f t="shared" si="19"/>
        <v>0</v>
      </c>
      <c r="BL195" s="15" t="s">
        <v>294</v>
      </c>
      <c r="BM195" s="140" t="s">
        <v>1842</v>
      </c>
    </row>
    <row r="196" spans="2:65" s="1" customFormat="1" ht="21.75" customHeight="1">
      <c r="B196" s="128"/>
      <c r="C196" s="129" t="s">
        <v>515</v>
      </c>
      <c r="D196" s="129" t="s">
        <v>159</v>
      </c>
      <c r="E196" s="130" t="s">
        <v>1843</v>
      </c>
      <c r="F196" s="131" t="s">
        <v>1844</v>
      </c>
      <c r="G196" s="132" t="s">
        <v>325</v>
      </c>
      <c r="H196" s="133">
        <v>2</v>
      </c>
      <c r="I196" s="134"/>
      <c r="J196" s="135">
        <f t="shared" si="10"/>
        <v>0</v>
      </c>
      <c r="K196" s="131" t="s">
        <v>225</v>
      </c>
      <c r="L196" s="30"/>
      <c r="M196" s="136" t="s">
        <v>1</v>
      </c>
      <c r="N196" s="137" t="s">
        <v>41</v>
      </c>
      <c r="P196" s="138">
        <f t="shared" si="11"/>
        <v>0</v>
      </c>
      <c r="Q196" s="138">
        <v>0</v>
      </c>
      <c r="R196" s="138">
        <f t="shared" si="12"/>
        <v>0</v>
      </c>
      <c r="S196" s="138">
        <v>0</v>
      </c>
      <c r="T196" s="139">
        <f t="shared" si="13"/>
        <v>0</v>
      </c>
      <c r="AR196" s="140" t="s">
        <v>294</v>
      </c>
      <c r="AT196" s="140" t="s">
        <v>159</v>
      </c>
      <c r="AU196" s="140" t="s">
        <v>84</v>
      </c>
      <c r="AY196" s="15" t="s">
        <v>158</v>
      </c>
      <c r="BE196" s="141">
        <f t="shared" si="14"/>
        <v>0</v>
      </c>
      <c r="BF196" s="141">
        <f t="shared" si="15"/>
        <v>0</v>
      </c>
      <c r="BG196" s="141">
        <f t="shared" si="16"/>
        <v>0</v>
      </c>
      <c r="BH196" s="141">
        <f t="shared" si="17"/>
        <v>0</v>
      </c>
      <c r="BI196" s="141">
        <f t="shared" si="18"/>
        <v>0</v>
      </c>
      <c r="BJ196" s="15" t="s">
        <v>80</v>
      </c>
      <c r="BK196" s="141">
        <f t="shared" si="19"/>
        <v>0</v>
      </c>
      <c r="BL196" s="15" t="s">
        <v>294</v>
      </c>
      <c r="BM196" s="140" t="s">
        <v>1845</v>
      </c>
    </row>
    <row r="197" spans="2:65" s="1" customFormat="1" ht="16.5" customHeight="1">
      <c r="B197" s="128"/>
      <c r="C197" s="166" t="s">
        <v>521</v>
      </c>
      <c r="D197" s="166" t="s">
        <v>544</v>
      </c>
      <c r="E197" s="167" t="s">
        <v>1846</v>
      </c>
      <c r="F197" s="168" t="s">
        <v>1847</v>
      </c>
      <c r="G197" s="169" t="s">
        <v>325</v>
      </c>
      <c r="H197" s="170">
        <v>2</v>
      </c>
      <c r="I197" s="171"/>
      <c r="J197" s="172">
        <f t="shared" ref="J197:J228" si="20">ROUND(I197*H197,2)</f>
        <v>0</v>
      </c>
      <c r="K197" s="168" t="s">
        <v>225</v>
      </c>
      <c r="L197" s="173"/>
      <c r="M197" s="174" t="s">
        <v>1</v>
      </c>
      <c r="N197" s="175" t="s">
        <v>41</v>
      </c>
      <c r="P197" s="138">
        <f t="shared" ref="P197:P228" si="21">O197*H197</f>
        <v>0</v>
      </c>
      <c r="Q197" s="138">
        <v>1.1E-4</v>
      </c>
      <c r="R197" s="138">
        <f t="shared" ref="R197:R228" si="22">Q197*H197</f>
        <v>2.2000000000000001E-4</v>
      </c>
      <c r="S197" s="138">
        <v>0</v>
      </c>
      <c r="T197" s="139">
        <f t="shared" ref="T197:T228" si="23">S197*H197</f>
        <v>0</v>
      </c>
      <c r="AR197" s="140" t="s">
        <v>377</v>
      </c>
      <c r="AT197" s="140" t="s">
        <v>544</v>
      </c>
      <c r="AU197" s="140" t="s">
        <v>84</v>
      </c>
      <c r="AY197" s="15" t="s">
        <v>158</v>
      </c>
      <c r="BE197" s="141">
        <f t="shared" ref="BE197:BE228" si="24">IF(N197="základní",J197,0)</f>
        <v>0</v>
      </c>
      <c r="BF197" s="141">
        <f t="shared" ref="BF197:BF228" si="25">IF(N197="snížená",J197,0)</f>
        <v>0</v>
      </c>
      <c r="BG197" s="141">
        <f t="shared" ref="BG197:BG228" si="26">IF(N197="zákl. přenesená",J197,0)</f>
        <v>0</v>
      </c>
      <c r="BH197" s="141">
        <f t="shared" ref="BH197:BH228" si="27">IF(N197="sníž. přenesená",J197,0)</f>
        <v>0</v>
      </c>
      <c r="BI197" s="141">
        <f t="shared" ref="BI197:BI228" si="28">IF(N197="nulová",J197,0)</f>
        <v>0</v>
      </c>
      <c r="BJ197" s="15" t="s">
        <v>80</v>
      </c>
      <c r="BK197" s="141">
        <f t="shared" ref="BK197:BK228" si="29">ROUND(I197*H197,2)</f>
        <v>0</v>
      </c>
      <c r="BL197" s="15" t="s">
        <v>294</v>
      </c>
      <c r="BM197" s="140" t="s">
        <v>1848</v>
      </c>
    </row>
    <row r="198" spans="2:65" s="1" customFormat="1" ht="24.2" customHeight="1">
      <c r="B198" s="128"/>
      <c r="C198" s="129" t="s">
        <v>530</v>
      </c>
      <c r="D198" s="129" t="s">
        <v>159</v>
      </c>
      <c r="E198" s="130" t="s">
        <v>1849</v>
      </c>
      <c r="F198" s="131" t="s">
        <v>1850</v>
      </c>
      <c r="G198" s="132" t="s">
        <v>325</v>
      </c>
      <c r="H198" s="133">
        <v>1</v>
      </c>
      <c r="I198" s="134"/>
      <c r="J198" s="135">
        <f t="shared" si="20"/>
        <v>0</v>
      </c>
      <c r="K198" s="131" t="s">
        <v>225</v>
      </c>
      <c r="L198" s="30"/>
      <c r="M198" s="136" t="s">
        <v>1</v>
      </c>
      <c r="N198" s="137" t="s">
        <v>41</v>
      </c>
      <c r="P198" s="138">
        <f t="shared" si="21"/>
        <v>0</v>
      </c>
      <c r="Q198" s="138">
        <v>0</v>
      </c>
      <c r="R198" s="138">
        <f t="shared" si="22"/>
        <v>0</v>
      </c>
      <c r="S198" s="138">
        <v>0</v>
      </c>
      <c r="T198" s="139">
        <f t="shared" si="23"/>
        <v>0</v>
      </c>
      <c r="AR198" s="140" t="s">
        <v>294</v>
      </c>
      <c r="AT198" s="140" t="s">
        <v>159</v>
      </c>
      <c r="AU198" s="140" t="s">
        <v>84</v>
      </c>
      <c r="AY198" s="15" t="s">
        <v>158</v>
      </c>
      <c r="BE198" s="141">
        <f t="shared" si="24"/>
        <v>0</v>
      </c>
      <c r="BF198" s="141">
        <f t="shared" si="25"/>
        <v>0</v>
      </c>
      <c r="BG198" s="141">
        <f t="shared" si="26"/>
        <v>0</v>
      </c>
      <c r="BH198" s="141">
        <f t="shared" si="27"/>
        <v>0</v>
      </c>
      <c r="BI198" s="141">
        <f t="shared" si="28"/>
        <v>0</v>
      </c>
      <c r="BJ198" s="15" t="s">
        <v>80</v>
      </c>
      <c r="BK198" s="141">
        <f t="shared" si="29"/>
        <v>0</v>
      </c>
      <c r="BL198" s="15" t="s">
        <v>294</v>
      </c>
      <c r="BM198" s="140" t="s">
        <v>1851</v>
      </c>
    </row>
    <row r="199" spans="2:65" s="1" customFormat="1" ht="24.2" customHeight="1">
      <c r="B199" s="128"/>
      <c r="C199" s="166" t="s">
        <v>534</v>
      </c>
      <c r="D199" s="166" t="s">
        <v>544</v>
      </c>
      <c r="E199" s="167" t="s">
        <v>1852</v>
      </c>
      <c r="F199" s="168" t="s">
        <v>1853</v>
      </c>
      <c r="G199" s="169" t="s">
        <v>325</v>
      </c>
      <c r="H199" s="170">
        <v>1</v>
      </c>
      <c r="I199" s="171"/>
      <c r="J199" s="172">
        <f t="shared" si="20"/>
        <v>0</v>
      </c>
      <c r="K199" s="168" t="s">
        <v>1</v>
      </c>
      <c r="L199" s="173"/>
      <c r="M199" s="174" t="s">
        <v>1</v>
      </c>
      <c r="N199" s="175" t="s">
        <v>41</v>
      </c>
      <c r="P199" s="138">
        <f t="shared" si="21"/>
        <v>0</v>
      </c>
      <c r="Q199" s="138">
        <v>3.8999999999999999E-4</v>
      </c>
      <c r="R199" s="138">
        <f t="shared" si="22"/>
        <v>3.8999999999999999E-4</v>
      </c>
      <c r="S199" s="138">
        <v>0</v>
      </c>
      <c r="T199" s="139">
        <f t="shared" si="23"/>
        <v>0</v>
      </c>
      <c r="AR199" s="140" t="s">
        <v>377</v>
      </c>
      <c r="AT199" s="140" t="s">
        <v>544</v>
      </c>
      <c r="AU199" s="140" t="s">
        <v>84</v>
      </c>
      <c r="AY199" s="15" t="s">
        <v>158</v>
      </c>
      <c r="BE199" s="141">
        <f t="shared" si="24"/>
        <v>0</v>
      </c>
      <c r="BF199" s="141">
        <f t="shared" si="25"/>
        <v>0</v>
      </c>
      <c r="BG199" s="141">
        <f t="shared" si="26"/>
        <v>0</v>
      </c>
      <c r="BH199" s="141">
        <f t="shared" si="27"/>
        <v>0</v>
      </c>
      <c r="BI199" s="141">
        <f t="shared" si="28"/>
        <v>0</v>
      </c>
      <c r="BJ199" s="15" t="s">
        <v>80</v>
      </c>
      <c r="BK199" s="141">
        <f t="shared" si="29"/>
        <v>0</v>
      </c>
      <c r="BL199" s="15" t="s">
        <v>294</v>
      </c>
      <c r="BM199" s="140" t="s">
        <v>1854</v>
      </c>
    </row>
    <row r="200" spans="2:65" s="1" customFormat="1" ht="33" customHeight="1">
      <c r="B200" s="128"/>
      <c r="C200" s="129" t="s">
        <v>121</v>
      </c>
      <c r="D200" s="129" t="s">
        <v>159</v>
      </c>
      <c r="E200" s="130" t="s">
        <v>1855</v>
      </c>
      <c r="F200" s="131" t="s">
        <v>1856</v>
      </c>
      <c r="G200" s="132" t="s">
        <v>325</v>
      </c>
      <c r="H200" s="133">
        <v>3</v>
      </c>
      <c r="I200" s="134"/>
      <c r="J200" s="135">
        <f t="shared" si="20"/>
        <v>0</v>
      </c>
      <c r="K200" s="131" t="s">
        <v>225</v>
      </c>
      <c r="L200" s="30"/>
      <c r="M200" s="136" t="s">
        <v>1</v>
      </c>
      <c r="N200" s="137" t="s">
        <v>41</v>
      </c>
      <c r="P200" s="138">
        <f t="shared" si="21"/>
        <v>0</v>
      </c>
      <c r="Q200" s="138">
        <v>0</v>
      </c>
      <c r="R200" s="138">
        <f t="shared" si="22"/>
        <v>0</v>
      </c>
      <c r="S200" s="138">
        <v>0</v>
      </c>
      <c r="T200" s="139">
        <f t="shared" si="23"/>
        <v>0</v>
      </c>
      <c r="AR200" s="140" t="s">
        <v>294</v>
      </c>
      <c r="AT200" s="140" t="s">
        <v>159</v>
      </c>
      <c r="AU200" s="140" t="s">
        <v>84</v>
      </c>
      <c r="AY200" s="15" t="s">
        <v>158</v>
      </c>
      <c r="BE200" s="141">
        <f t="shared" si="24"/>
        <v>0</v>
      </c>
      <c r="BF200" s="141">
        <f t="shared" si="25"/>
        <v>0</v>
      </c>
      <c r="BG200" s="141">
        <f t="shared" si="26"/>
        <v>0</v>
      </c>
      <c r="BH200" s="141">
        <f t="shared" si="27"/>
        <v>0</v>
      </c>
      <c r="BI200" s="141">
        <f t="shared" si="28"/>
        <v>0</v>
      </c>
      <c r="BJ200" s="15" t="s">
        <v>80</v>
      </c>
      <c r="BK200" s="141">
        <f t="shared" si="29"/>
        <v>0</v>
      </c>
      <c r="BL200" s="15" t="s">
        <v>294</v>
      </c>
      <c r="BM200" s="140" t="s">
        <v>1857</v>
      </c>
    </row>
    <row r="201" spans="2:65" s="1" customFormat="1" ht="24.2" customHeight="1">
      <c r="B201" s="128"/>
      <c r="C201" s="166" t="s">
        <v>543</v>
      </c>
      <c r="D201" s="166" t="s">
        <v>544</v>
      </c>
      <c r="E201" s="167" t="s">
        <v>1858</v>
      </c>
      <c r="F201" s="168" t="s">
        <v>1859</v>
      </c>
      <c r="G201" s="169" t="s">
        <v>325</v>
      </c>
      <c r="H201" s="170">
        <v>3</v>
      </c>
      <c r="I201" s="171"/>
      <c r="J201" s="172">
        <f t="shared" si="20"/>
        <v>0</v>
      </c>
      <c r="K201" s="168" t="s">
        <v>225</v>
      </c>
      <c r="L201" s="173"/>
      <c r="M201" s="174" t="s">
        <v>1</v>
      </c>
      <c r="N201" s="175" t="s">
        <v>41</v>
      </c>
      <c r="P201" s="138">
        <f t="shared" si="21"/>
        <v>0</v>
      </c>
      <c r="Q201" s="138">
        <v>1.7000000000000001E-4</v>
      </c>
      <c r="R201" s="138">
        <f t="shared" si="22"/>
        <v>5.1000000000000004E-4</v>
      </c>
      <c r="S201" s="138">
        <v>0</v>
      </c>
      <c r="T201" s="139">
        <f t="shared" si="23"/>
        <v>0</v>
      </c>
      <c r="AR201" s="140" t="s">
        <v>377</v>
      </c>
      <c r="AT201" s="140" t="s">
        <v>544</v>
      </c>
      <c r="AU201" s="140" t="s">
        <v>84</v>
      </c>
      <c r="AY201" s="15" t="s">
        <v>158</v>
      </c>
      <c r="BE201" s="141">
        <f t="shared" si="24"/>
        <v>0</v>
      </c>
      <c r="BF201" s="141">
        <f t="shared" si="25"/>
        <v>0</v>
      </c>
      <c r="BG201" s="141">
        <f t="shared" si="26"/>
        <v>0</v>
      </c>
      <c r="BH201" s="141">
        <f t="shared" si="27"/>
        <v>0</v>
      </c>
      <c r="BI201" s="141">
        <f t="shared" si="28"/>
        <v>0</v>
      </c>
      <c r="BJ201" s="15" t="s">
        <v>80</v>
      </c>
      <c r="BK201" s="141">
        <f t="shared" si="29"/>
        <v>0</v>
      </c>
      <c r="BL201" s="15" t="s">
        <v>294</v>
      </c>
      <c r="BM201" s="140" t="s">
        <v>1860</v>
      </c>
    </row>
    <row r="202" spans="2:65" s="1" customFormat="1" ht="33" customHeight="1">
      <c r="B202" s="128"/>
      <c r="C202" s="129" t="s">
        <v>549</v>
      </c>
      <c r="D202" s="129" t="s">
        <v>159</v>
      </c>
      <c r="E202" s="130" t="s">
        <v>1861</v>
      </c>
      <c r="F202" s="131" t="s">
        <v>1862</v>
      </c>
      <c r="G202" s="132" t="s">
        <v>325</v>
      </c>
      <c r="H202" s="133">
        <v>48</v>
      </c>
      <c r="I202" s="134"/>
      <c r="J202" s="135">
        <f t="shared" si="20"/>
        <v>0</v>
      </c>
      <c r="K202" s="131" t="s">
        <v>225</v>
      </c>
      <c r="L202" s="30"/>
      <c r="M202" s="136" t="s">
        <v>1</v>
      </c>
      <c r="N202" s="137" t="s">
        <v>41</v>
      </c>
      <c r="P202" s="138">
        <f t="shared" si="21"/>
        <v>0</v>
      </c>
      <c r="Q202" s="138">
        <v>0</v>
      </c>
      <c r="R202" s="138">
        <f t="shared" si="22"/>
        <v>0</v>
      </c>
      <c r="S202" s="138">
        <v>0</v>
      </c>
      <c r="T202" s="139">
        <f t="shared" si="23"/>
        <v>0</v>
      </c>
      <c r="AR202" s="140" t="s">
        <v>294</v>
      </c>
      <c r="AT202" s="140" t="s">
        <v>159</v>
      </c>
      <c r="AU202" s="140" t="s">
        <v>84</v>
      </c>
      <c r="AY202" s="15" t="s">
        <v>158</v>
      </c>
      <c r="BE202" s="141">
        <f t="shared" si="24"/>
        <v>0</v>
      </c>
      <c r="BF202" s="141">
        <f t="shared" si="25"/>
        <v>0</v>
      </c>
      <c r="BG202" s="141">
        <f t="shared" si="26"/>
        <v>0</v>
      </c>
      <c r="BH202" s="141">
        <f t="shared" si="27"/>
        <v>0</v>
      </c>
      <c r="BI202" s="141">
        <f t="shared" si="28"/>
        <v>0</v>
      </c>
      <c r="BJ202" s="15" t="s">
        <v>80</v>
      </c>
      <c r="BK202" s="141">
        <f t="shared" si="29"/>
        <v>0</v>
      </c>
      <c r="BL202" s="15" t="s">
        <v>294</v>
      </c>
      <c r="BM202" s="140" t="s">
        <v>1863</v>
      </c>
    </row>
    <row r="203" spans="2:65" s="1" customFormat="1" ht="24.2" customHeight="1">
      <c r="B203" s="128"/>
      <c r="C203" s="166" t="s">
        <v>556</v>
      </c>
      <c r="D203" s="166" t="s">
        <v>544</v>
      </c>
      <c r="E203" s="167" t="s">
        <v>1864</v>
      </c>
      <c r="F203" s="168" t="s">
        <v>1865</v>
      </c>
      <c r="G203" s="169" t="s">
        <v>325</v>
      </c>
      <c r="H203" s="170">
        <v>48</v>
      </c>
      <c r="I203" s="171"/>
      <c r="J203" s="172">
        <f t="shared" si="20"/>
        <v>0</v>
      </c>
      <c r="K203" s="168" t="s">
        <v>225</v>
      </c>
      <c r="L203" s="173"/>
      <c r="M203" s="174" t="s">
        <v>1</v>
      </c>
      <c r="N203" s="175" t="s">
        <v>41</v>
      </c>
      <c r="P203" s="138">
        <f t="shared" si="21"/>
        <v>0</v>
      </c>
      <c r="Q203" s="138">
        <v>6.0000000000000002E-5</v>
      </c>
      <c r="R203" s="138">
        <f t="shared" si="22"/>
        <v>2.8800000000000002E-3</v>
      </c>
      <c r="S203" s="138">
        <v>0</v>
      </c>
      <c r="T203" s="139">
        <f t="shared" si="23"/>
        <v>0</v>
      </c>
      <c r="AR203" s="140" t="s">
        <v>377</v>
      </c>
      <c r="AT203" s="140" t="s">
        <v>544</v>
      </c>
      <c r="AU203" s="140" t="s">
        <v>84</v>
      </c>
      <c r="AY203" s="15" t="s">
        <v>158</v>
      </c>
      <c r="BE203" s="141">
        <f t="shared" si="24"/>
        <v>0</v>
      </c>
      <c r="BF203" s="141">
        <f t="shared" si="25"/>
        <v>0</v>
      </c>
      <c r="BG203" s="141">
        <f t="shared" si="26"/>
        <v>0</v>
      </c>
      <c r="BH203" s="141">
        <f t="shared" si="27"/>
        <v>0</v>
      </c>
      <c r="BI203" s="141">
        <f t="shared" si="28"/>
        <v>0</v>
      </c>
      <c r="BJ203" s="15" t="s">
        <v>80</v>
      </c>
      <c r="BK203" s="141">
        <f t="shared" si="29"/>
        <v>0</v>
      </c>
      <c r="BL203" s="15" t="s">
        <v>294</v>
      </c>
      <c r="BM203" s="140" t="s">
        <v>1866</v>
      </c>
    </row>
    <row r="204" spans="2:65" s="1" customFormat="1" ht="16.5" customHeight="1">
      <c r="B204" s="128"/>
      <c r="C204" s="166" t="s">
        <v>561</v>
      </c>
      <c r="D204" s="166" t="s">
        <v>544</v>
      </c>
      <c r="E204" s="167" t="s">
        <v>1797</v>
      </c>
      <c r="F204" s="168" t="s">
        <v>1798</v>
      </c>
      <c r="G204" s="169" t="s">
        <v>325</v>
      </c>
      <c r="H204" s="170">
        <v>8</v>
      </c>
      <c r="I204" s="171"/>
      <c r="J204" s="172">
        <f t="shared" si="20"/>
        <v>0</v>
      </c>
      <c r="K204" s="168" t="s">
        <v>225</v>
      </c>
      <c r="L204" s="173"/>
      <c r="M204" s="174" t="s">
        <v>1</v>
      </c>
      <c r="N204" s="175" t="s">
        <v>41</v>
      </c>
      <c r="P204" s="138">
        <f t="shared" si="21"/>
        <v>0</v>
      </c>
      <c r="Q204" s="138">
        <v>1.0000000000000001E-5</v>
      </c>
      <c r="R204" s="138">
        <f t="shared" si="22"/>
        <v>8.0000000000000007E-5</v>
      </c>
      <c r="S204" s="138">
        <v>0</v>
      </c>
      <c r="T204" s="139">
        <f t="shared" si="23"/>
        <v>0</v>
      </c>
      <c r="AR204" s="140" t="s">
        <v>377</v>
      </c>
      <c r="AT204" s="140" t="s">
        <v>544</v>
      </c>
      <c r="AU204" s="140" t="s">
        <v>84</v>
      </c>
      <c r="AY204" s="15" t="s">
        <v>158</v>
      </c>
      <c r="BE204" s="141">
        <f t="shared" si="24"/>
        <v>0</v>
      </c>
      <c r="BF204" s="141">
        <f t="shared" si="25"/>
        <v>0</v>
      </c>
      <c r="BG204" s="141">
        <f t="shared" si="26"/>
        <v>0</v>
      </c>
      <c r="BH204" s="141">
        <f t="shared" si="27"/>
        <v>0</v>
      </c>
      <c r="BI204" s="141">
        <f t="shared" si="28"/>
        <v>0</v>
      </c>
      <c r="BJ204" s="15" t="s">
        <v>80</v>
      </c>
      <c r="BK204" s="141">
        <f t="shared" si="29"/>
        <v>0</v>
      </c>
      <c r="BL204" s="15" t="s">
        <v>294</v>
      </c>
      <c r="BM204" s="140" t="s">
        <v>1867</v>
      </c>
    </row>
    <row r="205" spans="2:65" s="1" customFormat="1" ht="16.5" customHeight="1">
      <c r="B205" s="128"/>
      <c r="C205" s="166" t="s">
        <v>566</v>
      </c>
      <c r="D205" s="166" t="s">
        <v>544</v>
      </c>
      <c r="E205" s="167" t="s">
        <v>1868</v>
      </c>
      <c r="F205" s="168" t="s">
        <v>1869</v>
      </c>
      <c r="G205" s="169" t="s">
        <v>325</v>
      </c>
      <c r="H205" s="170">
        <v>15</v>
      </c>
      <c r="I205" s="171"/>
      <c r="J205" s="172">
        <f t="shared" si="20"/>
        <v>0</v>
      </c>
      <c r="K205" s="168" t="s">
        <v>225</v>
      </c>
      <c r="L205" s="173"/>
      <c r="M205" s="174" t="s">
        <v>1</v>
      </c>
      <c r="N205" s="175" t="s">
        <v>41</v>
      </c>
      <c r="P205" s="138">
        <f t="shared" si="21"/>
        <v>0</v>
      </c>
      <c r="Q205" s="138">
        <v>2.0000000000000002E-5</v>
      </c>
      <c r="R205" s="138">
        <f t="shared" si="22"/>
        <v>3.0000000000000003E-4</v>
      </c>
      <c r="S205" s="138">
        <v>0</v>
      </c>
      <c r="T205" s="139">
        <f t="shared" si="23"/>
        <v>0</v>
      </c>
      <c r="AR205" s="140" t="s">
        <v>377</v>
      </c>
      <c r="AT205" s="140" t="s">
        <v>544</v>
      </c>
      <c r="AU205" s="140" t="s">
        <v>84</v>
      </c>
      <c r="AY205" s="15" t="s">
        <v>158</v>
      </c>
      <c r="BE205" s="141">
        <f t="shared" si="24"/>
        <v>0</v>
      </c>
      <c r="BF205" s="141">
        <f t="shared" si="25"/>
        <v>0</v>
      </c>
      <c r="BG205" s="141">
        <f t="shared" si="26"/>
        <v>0</v>
      </c>
      <c r="BH205" s="141">
        <f t="shared" si="27"/>
        <v>0</v>
      </c>
      <c r="BI205" s="141">
        <f t="shared" si="28"/>
        <v>0</v>
      </c>
      <c r="BJ205" s="15" t="s">
        <v>80</v>
      </c>
      <c r="BK205" s="141">
        <f t="shared" si="29"/>
        <v>0</v>
      </c>
      <c r="BL205" s="15" t="s">
        <v>294</v>
      </c>
      <c r="BM205" s="140" t="s">
        <v>1870</v>
      </c>
    </row>
    <row r="206" spans="2:65" s="1" customFormat="1" ht="16.5" customHeight="1">
      <c r="B206" s="128"/>
      <c r="C206" s="166" t="s">
        <v>570</v>
      </c>
      <c r="D206" s="166" t="s">
        <v>544</v>
      </c>
      <c r="E206" s="167" t="s">
        <v>1871</v>
      </c>
      <c r="F206" s="168" t="s">
        <v>1872</v>
      </c>
      <c r="G206" s="169" t="s">
        <v>325</v>
      </c>
      <c r="H206" s="170">
        <v>5</v>
      </c>
      <c r="I206" s="171"/>
      <c r="J206" s="172">
        <f t="shared" si="20"/>
        <v>0</v>
      </c>
      <c r="K206" s="168" t="s">
        <v>225</v>
      </c>
      <c r="L206" s="173"/>
      <c r="M206" s="174" t="s">
        <v>1</v>
      </c>
      <c r="N206" s="175" t="s">
        <v>41</v>
      </c>
      <c r="P206" s="138">
        <f t="shared" si="21"/>
        <v>0</v>
      </c>
      <c r="Q206" s="138">
        <v>3.0000000000000001E-5</v>
      </c>
      <c r="R206" s="138">
        <f t="shared" si="22"/>
        <v>1.5000000000000001E-4</v>
      </c>
      <c r="S206" s="138">
        <v>0</v>
      </c>
      <c r="T206" s="139">
        <f t="shared" si="23"/>
        <v>0</v>
      </c>
      <c r="AR206" s="140" t="s">
        <v>377</v>
      </c>
      <c r="AT206" s="140" t="s">
        <v>544</v>
      </c>
      <c r="AU206" s="140" t="s">
        <v>84</v>
      </c>
      <c r="AY206" s="15" t="s">
        <v>158</v>
      </c>
      <c r="BE206" s="141">
        <f t="shared" si="24"/>
        <v>0</v>
      </c>
      <c r="BF206" s="141">
        <f t="shared" si="25"/>
        <v>0</v>
      </c>
      <c r="BG206" s="141">
        <f t="shared" si="26"/>
        <v>0</v>
      </c>
      <c r="BH206" s="141">
        <f t="shared" si="27"/>
        <v>0</v>
      </c>
      <c r="BI206" s="141">
        <f t="shared" si="28"/>
        <v>0</v>
      </c>
      <c r="BJ206" s="15" t="s">
        <v>80</v>
      </c>
      <c r="BK206" s="141">
        <f t="shared" si="29"/>
        <v>0</v>
      </c>
      <c r="BL206" s="15" t="s">
        <v>294</v>
      </c>
      <c r="BM206" s="140" t="s">
        <v>1873</v>
      </c>
    </row>
    <row r="207" spans="2:65" s="1" customFormat="1" ht="33" customHeight="1">
      <c r="B207" s="128"/>
      <c r="C207" s="129" t="s">
        <v>575</v>
      </c>
      <c r="D207" s="129" t="s">
        <v>159</v>
      </c>
      <c r="E207" s="130" t="s">
        <v>1874</v>
      </c>
      <c r="F207" s="131" t="s">
        <v>1875</v>
      </c>
      <c r="G207" s="132" t="s">
        <v>325</v>
      </c>
      <c r="H207" s="133">
        <v>11</v>
      </c>
      <c r="I207" s="134"/>
      <c r="J207" s="135">
        <f t="shared" si="20"/>
        <v>0</v>
      </c>
      <c r="K207" s="131" t="s">
        <v>225</v>
      </c>
      <c r="L207" s="30"/>
      <c r="M207" s="136" t="s">
        <v>1</v>
      </c>
      <c r="N207" s="137" t="s">
        <v>41</v>
      </c>
      <c r="P207" s="138">
        <f t="shared" si="21"/>
        <v>0</v>
      </c>
      <c r="Q207" s="138">
        <v>0</v>
      </c>
      <c r="R207" s="138">
        <f t="shared" si="22"/>
        <v>0</v>
      </c>
      <c r="S207" s="138">
        <v>0</v>
      </c>
      <c r="T207" s="139">
        <f t="shared" si="23"/>
        <v>0</v>
      </c>
      <c r="AR207" s="140" t="s">
        <v>294</v>
      </c>
      <c r="AT207" s="140" t="s">
        <v>159</v>
      </c>
      <c r="AU207" s="140" t="s">
        <v>84</v>
      </c>
      <c r="AY207" s="15" t="s">
        <v>158</v>
      </c>
      <c r="BE207" s="141">
        <f t="shared" si="24"/>
        <v>0</v>
      </c>
      <c r="BF207" s="141">
        <f t="shared" si="25"/>
        <v>0</v>
      </c>
      <c r="BG207" s="141">
        <f t="shared" si="26"/>
        <v>0</v>
      </c>
      <c r="BH207" s="141">
        <f t="shared" si="27"/>
        <v>0</v>
      </c>
      <c r="BI207" s="141">
        <f t="shared" si="28"/>
        <v>0</v>
      </c>
      <c r="BJ207" s="15" t="s">
        <v>80</v>
      </c>
      <c r="BK207" s="141">
        <f t="shared" si="29"/>
        <v>0</v>
      </c>
      <c r="BL207" s="15" t="s">
        <v>294</v>
      </c>
      <c r="BM207" s="140" t="s">
        <v>1876</v>
      </c>
    </row>
    <row r="208" spans="2:65" s="1" customFormat="1" ht="24.2" customHeight="1">
      <c r="B208" s="128"/>
      <c r="C208" s="166" t="s">
        <v>581</v>
      </c>
      <c r="D208" s="166" t="s">
        <v>544</v>
      </c>
      <c r="E208" s="167" t="s">
        <v>1877</v>
      </c>
      <c r="F208" s="168" t="s">
        <v>1878</v>
      </c>
      <c r="G208" s="169" t="s">
        <v>325</v>
      </c>
      <c r="H208" s="170">
        <v>11</v>
      </c>
      <c r="I208" s="171"/>
      <c r="J208" s="172">
        <f t="shared" si="20"/>
        <v>0</v>
      </c>
      <c r="K208" s="168" t="s">
        <v>225</v>
      </c>
      <c r="L208" s="173"/>
      <c r="M208" s="174" t="s">
        <v>1</v>
      </c>
      <c r="N208" s="175" t="s">
        <v>41</v>
      </c>
      <c r="P208" s="138">
        <f t="shared" si="21"/>
        <v>0</v>
      </c>
      <c r="Q208" s="138">
        <v>1E-4</v>
      </c>
      <c r="R208" s="138">
        <f t="shared" si="22"/>
        <v>1.1000000000000001E-3</v>
      </c>
      <c r="S208" s="138">
        <v>0</v>
      </c>
      <c r="T208" s="139">
        <f t="shared" si="23"/>
        <v>0</v>
      </c>
      <c r="AR208" s="140" t="s">
        <v>377</v>
      </c>
      <c r="AT208" s="140" t="s">
        <v>544</v>
      </c>
      <c r="AU208" s="140" t="s">
        <v>84</v>
      </c>
      <c r="AY208" s="15" t="s">
        <v>158</v>
      </c>
      <c r="BE208" s="141">
        <f t="shared" si="24"/>
        <v>0</v>
      </c>
      <c r="BF208" s="141">
        <f t="shared" si="25"/>
        <v>0</v>
      </c>
      <c r="BG208" s="141">
        <f t="shared" si="26"/>
        <v>0</v>
      </c>
      <c r="BH208" s="141">
        <f t="shared" si="27"/>
        <v>0</v>
      </c>
      <c r="BI208" s="141">
        <f t="shared" si="28"/>
        <v>0</v>
      </c>
      <c r="BJ208" s="15" t="s">
        <v>80</v>
      </c>
      <c r="BK208" s="141">
        <f t="shared" si="29"/>
        <v>0</v>
      </c>
      <c r="BL208" s="15" t="s">
        <v>294</v>
      </c>
      <c r="BM208" s="140" t="s">
        <v>1879</v>
      </c>
    </row>
    <row r="209" spans="2:65" s="1" customFormat="1" ht="33" customHeight="1">
      <c r="B209" s="128"/>
      <c r="C209" s="129" t="s">
        <v>587</v>
      </c>
      <c r="D209" s="129" t="s">
        <v>159</v>
      </c>
      <c r="E209" s="130" t="s">
        <v>1880</v>
      </c>
      <c r="F209" s="131" t="s">
        <v>1881</v>
      </c>
      <c r="G209" s="132" t="s">
        <v>325</v>
      </c>
      <c r="H209" s="133">
        <v>7</v>
      </c>
      <c r="I209" s="134"/>
      <c r="J209" s="135">
        <f t="shared" si="20"/>
        <v>0</v>
      </c>
      <c r="K209" s="131" t="s">
        <v>225</v>
      </c>
      <c r="L209" s="30"/>
      <c r="M209" s="136" t="s">
        <v>1</v>
      </c>
      <c r="N209" s="137" t="s">
        <v>41</v>
      </c>
      <c r="P209" s="138">
        <f t="shared" si="21"/>
        <v>0</v>
      </c>
      <c r="Q209" s="138">
        <v>0</v>
      </c>
      <c r="R209" s="138">
        <f t="shared" si="22"/>
        <v>0</v>
      </c>
      <c r="S209" s="138">
        <v>0</v>
      </c>
      <c r="T209" s="139">
        <f t="shared" si="23"/>
        <v>0</v>
      </c>
      <c r="AR209" s="140" t="s">
        <v>294</v>
      </c>
      <c r="AT209" s="140" t="s">
        <v>159</v>
      </c>
      <c r="AU209" s="140" t="s">
        <v>84</v>
      </c>
      <c r="AY209" s="15" t="s">
        <v>158</v>
      </c>
      <c r="BE209" s="141">
        <f t="shared" si="24"/>
        <v>0</v>
      </c>
      <c r="BF209" s="141">
        <f t="shared" si="25"/>
        <v>0</v>
      </c>
      <c r="BG209" s="141">
        <f t="shared" si="26"/>
        <v>0</v>
      </c>
      <c r="BH209" s="141">
        <f t="shared" si="27"/>
        <v>0</v>
      </c>
      <c r="BI209" s="141">
        <f t="shared" si="28"/>
        <v>0</v>
      </c>
      <c r="BJ209" s="15" t="s">
        <v>80</v>
      </c>
      <c r="BK209" s="141">
        <f t="shared" si="29"/>
        <v>0</v>
      </c>
      <c r="BL209" s="15" t="s">
        <v>294</v>
      </c>
      <c r="BM209" s="140" t="s">
        <v>1882</v>
      </c>
    </row>
    <row r="210" spans="2:65" s="1" customFormat="1" ht="37.9" customHeight="1">
      <c r="B210" s="128"/>
      <c r="C210" s="166" t="s">
        <v>124</v>
      </c>
      <c r="D210" s="166" t="s">
        <v>544</v>
      </c>
      <c r="E210" s="167" t="s">
        <v>1883</v>
      </c>
      <c r="F210" s="168" t="s">
        <v>1884</v>
      </c>
      <c r="G210" s="169" t="s">
        <v>325</v>
      </c>
      <c r="H210" s="170">
        <v>7</v>
      </c>
      <c r="I210" s="171"/>
      <c r="J210" s="172">
        <f t="shared" si="20"/>
        <v>0</v>
      </c>
      <c r="K210" s="168" t="s">
        <v>225</v>
      </c>
      <c r="L210" s="173"/>
      <c r="M210" s="174" t="s">
        <v>1</v>
      </c>
      <c r="N210" s="175" t="s">
        <v>41</v>
      </c>
      <c r="P210" s="138">
        <f t="shared" si="21"/>
        <v>0</v>
      </c>
      <c r="Q210" s="138">
        <v>6.9999999999999994E-5</v>
      </c>
      <c r="R210" s="138">
        <f t="shared" si="22"/>
        <v>4.8999999999999998E-4</v>
      </c>
      <c r="S210" s="138">
        <v>0</v>
      </c>
      <c r="T210" s="139">
        <f t="shared" si="23"/>
        <v>0</v>
      </c>
      <c r="AR210" s="140" t="s">
        <v>377</v>
      </c>
      <c r="AT210" s="140" t="s">
        <v>544</v>
      </c>
      <c r="AU210" s="140" t="s">
        <v>84</v>
      </c>
      <c r="AY210" s="15" t="s">
        <v>158</v>
      </c>
      <c r="BE210" s="141">
        <f t="shared" si="24"/>
        <v>0</v>
      </c>
      <c r="BF210" s="141">
        <f t="shared" si="25"/>
        <v>0</v>
      </c>
      <c r="BG210" s="141">
        <f t="shared" si="26"/>
        <v>0</v>
      </c>
      <c r="BH210" s="141">
        <f t="shared" si="27"/>
        <v>0</v>
      </c>
      <c r="BI210" s="141">
        <f t="shared" si="28"/>
        <v>0</v>
      </c>
      <c r="BJ210" s="15" t="s">
        <v>80</v>
      </c>
      <c r="BK210" s="141">
        <f t="shared" si="29"/>
        <v>0</v>
      </c>
      <c r="BL210" s="15" t="s">
        <v>294</v>
      </c>
      <c r="BM210" s="140" t="s">
        <v>1885</v>
      </c>
    </row>
    <row r="211" spans="2:65" s="1" customFormat="1" ht="37.9" customHeight="1">
      <c r="B211" s="128"/>
      <c r="C211" s="129" t="s">
        <v>595</v>
      </c>
      <c r="D211" s="129" t="s">
        <v>159</v>
      </c>
      <c r="E211" s="130" t="s">
        <v>1886</v>
      </c>
      <c r="F211" s="131" t="s">
        <v>1887</v>
      </c>
      <c r="G211" s="132" t="s">
        <v>325</v>
      </c>
      <c r="H211" s="133">
        <v>3</v>
      </c>
      <c r="I211" s="134"/>
      <c r="J211" s="135">
        <f t="shared" si="20"/>
        <v>0</v>
      </c>
      <c r="K211" s="131" t="s">
        <v>225</v>
      </c>
      <c r="L211" s="30"/>
      <c r="M211" s="136" t="s">
        <v>1</v>
      </c>
      <c r="N211" s="137" t="s">
        <v>41</v>
      </c>
      <c r="P211" s="138">
        <f t="shared" si="21"/>
        <v>0</v>
      </c>
      <c r="Q211" s="138">
        <v>0</v>
      </c>
      <c r="R211" s="138">
        <f t="shared" si="22"/>
        <v>0</v>
      </c>
      <c r="S211" s="138">
        <v>0</v>
      </c>
      <c r="T211" s="139">
        <f t="shared" si="23"/>
        <v>0</v>
      </c>
      <c r="AR211" s="140" t="s">
        <v>294</v>
      </c>
      <c r="AT211" s="140" t="s">
        <v>159</v>
      </c>
      <c r="AU211" s="140" t="s">
        <v>84</v>
      </c>
      <c r="AY211" s="15" t="s">
        <v>158</v>
      </c>
      <c r="BE211" s="141">
        <f t="shared" si="24"/>
        <v>0</v>
      </c>
      <c r="BF211" s="141">
        <f t="shared" si="25"/>
        <v>0</v>
      </c>
      <c r="BG211" s="141">
        <f t="shared" si="26"/>
        <v>0</v>
      </c>
      <c r="BH211" s="141">
        <f t="shared" si="27"/>
        <v>0</v>
      </c>
      <c r="BI211" s="141">
        <f t="shared" si="28"/>
        <v>0</v>
      </c>
      <c r="BJ211" s="15" t="s">
        <v>80</v>
      </c>
      <c r="BK211" s="141">
        <f t="shared" si="29"/>
        <v>0</v>
      </c>
      <c r="BL211" s="15" t="s">
        <v>294</v>
      </c>
      <c r="BM211" s="140" t="s">
        <v>1888</v>
      </c>
    </row>
    <row r="212" spans="2:65" s="1" customFormat="1" ht="24.2" customHeight="1">
      <c r="B212" s="128"/>
      <c r="C212" s="166" t="s">
        <v>600</v>
      </c>
      <c r="D212" s="166" t="s">
        <v>544</v>
      </c>
      <c r="E212" s="167" t="s">
        <v>1889</v>
      </c>
      <c r="F212" s="168" t="s">
        <v>1890</v>
      </c>
      <c r="G212" s="169" t="s">
        <v>325</v>
      </c>
      <c r="H212" s="170">
        <v>3</v>
      </c>
      <c r="I212" s="171"/>
      <c r="J212" s="172">
        <f t="shared" si="20"/>
        <v>0</v>
      </c>
      <c r="K212" s="168" t="s">
        <v>225</v>
      </c>
      <c r="L212" s="173"/>
      <c r="M212" s="174" t="s">
        <v>1</v>
      </c>
      <c r="N212" s="175" t="s">
        <v>41</v>
      </c>
      <c r="P212" s="138">
        <f t="shared" si="21"/>
        <v>0</v>
      </c>
      <c r="Q212" s="138">
        <v>1E-4</v>
      </c>
      <c r="R212" s="138">
        <f t="shared" si="22"/>
        <v>3.0000000000000003E-4</v>
      </c>
      <c r="S212" s="138">
        <v>0</v>
      </c>
      <c r="T212" s="139">
        <f t="shared" si="23"/>
        <v>0</v>
      </c>
      <c r="AR212" s="140" t="s">
        <v>377</v>
      </c>
      <c r="AT212" s="140" t="s">
        <v>544</v>
      </c>
      <c r="AU212" s="140" t="s">
        <v>84</v>
      </c>
      <c r="AY212" s="15" t="s">
        <v>158</v>
      </c>
      <c r="BE212" s="141">
        <f t="shared" si="24"/>
        <v>0</v>
      </c>
      <c r="BF212" s="141">
        <f t="shared" si="25"/>
        <v>0</v>
      </c>
      <c r="BG212" s="141">
        <f t="shared" si="26"/>
        <v>0</v>
      </c>
      <c r="BH212" s="141">
        <f t="shared" si="27"/>
        <v>0</v>
      </c>
      <c r="BI212" s="141">
        <f t="shared" si="28"/>
        <v>0</v>
      </c>
      <c r="BJ212" s="15" t="s">
        <v>80</v>
      </c>
      <c r="BK212" s="141">
        <f t="shared" si="29"/>
        <v>0</v>
      </c>
      <c r="BL212" s="15" t="s">
        <v>294</v>
      </c>
      <c r="BM212" s="140" t="s">
        <v>1891</v>
      </c>
    </row>
    <row r="213" spans="2:65" s="1" customFormat="1" ht="24.2" customHeight="1">
      <c r="B213" s="128"/>
      <c r="C213" s="129" t="s">
        <v>606</v>
      </c>
      <c r="D213" s="129" t="s">
        <v>159</v>
      </c>
      <c r="E213" s="130" t="s">
        <v>1892</v>
      </c>
      <c r="F213" s="131" t="s">
        <v>1893</v>
      </c>
      <c r="G213" s="132" t="s">
        <v>325</v>
      </c>
      <c r="H213" s="133">
        <v>5</v>
      </c>
      <c r="I213" s="134"/>
      <c r="J213" s="135">
        <f t="shared" si="20"/>
        <v>0</v>
      </c>
      <c r="K213" s="131" t="s">
        <v>225</v>
      </c>
      <c r="L213" s="30"/>
      <c r="M213" s="136" t="s">
        <v>1</v>
      </c>
      <c r="N213" s="137" t="s">
        <v>41</v>
      </c>
      <c r="P213" s="138">
        <f t="shared" si="21"/>
        <v>0</v>
      </c>
      <c r="Q213" s="138">
        <v>0</v>
      </c>
      <c r="R213" s="138">
        <f t="shared" si="22"/>
        <v>0</v>
      </c>
      <c r="S213" s="138">
        <v>0</v>
      </c>
      <c r="T213" s="139">
        <f t="shared" si="23"/>
        <v>0</v>
      </c>
      <c r="AR213" s="140" t="s">
        <v>294</v>
      </c>
      <c r="AT213" s="140" t="s">
        <v>159</v>
      </c>
      <c r="AU213" s="140" t="s">
        <v>84</v>
      </c>
      <c r="AY213" s="15" t="s">
        <v>158</v>
      </c>
      <c r="BE213" s="141">
        <f t="shared" si="24"/>
        <v>0</v>
      </c>
      <c r="BF213" s="141">
        <f t="shared" si="25"/>
        <v>0</v>
      </c>
      <c r="BG213" s="141">
        <f t="shared" si="26"/>
        <v>0</v>
      </c>
      <c r="BH213" s="141">
        <f t="shared" si="27"/>
        <v>0</v>
      </c>
      <c r="BI213" s="141">
        <f t="shared" si="28"/>
        <v>0</v>
      </c>
      <c r="BJ213" s="15" t="s">
        <v>80</v>
      </c>
      <c r="BK213" s="141">
        <f t="shared" si="29"/>
        <v>0</v>
      </c>
      <c r="BL213" s="15" t="s">
        <v>294</v>
      </c>
      <c r="BM213" s="140" t="s">
        <v>1894</v>
      </c>
    </row>
    <row r="214" spans="2:65" s="1" customFormat="1" ht="16.5" customHeight="1">
      <c r="B214" s="128"/>
      <c r="C214" s="166" t="s">
        <v>611</v>
      </c>
      <c r="D214" s="166" t="s">
        <v>544</v>
      </c>
      <c r="E214" s="167" t="s">
        <v>1895</v>
      </c>
      <c r="F214" s="168" t="s">
        <v>1896</v>
      </c>
      <c r="G214" s="169" t="s">
        <v>325</v>
      </c>
      <c r="H214" s="170">
        <v>5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41</v>
      </c>
      <c r="P214" s="138">
        <f t="shared" si="21"/>
        <v>0</v>
      </c>
      <c r="Q214" s="138">
        <v>0</v>
      </c>
      <c r="R214" s="138">
        <f t="shared" si="22"/>
        <v>0</v>
      </c>
      <c r="S214" s="138">
        <v>0</v>
      </c>
      <c r="T214" s="139">
        <f t="shared" si="23"/>
        <v>0</v>
      </c>
      <c r="AR214" s="140" t="s">
        <v>377</v>
      </c>
      <c r="AT214" s="140" t="s">
        <v>544</v>
      </c>
      <c r="AU214" s="140" t="s">
        <v>84</v>
      </c>
      <c r="AY214" s="15" t="s">
        <v>158</v>
      </c>
      <c r="BE214" s="141">
        <f t="shared" si="24"/>
        <v>0</v>
      </c>
      <c r="BF214" s="141">
        <f t="shared" si="25"/>
        <v>0</v>
      </c>
      <c r="BG214" s="141">
        <f t="shared" si="26"/>
        <v>0</v>
      </c>
      <c r="BH214" s="141">
        <f t="shared" si="27"/>
        <v>0</v>
      </c>
      <c r="BI214" s="141">
        <f t="shared" si="28"/>
        <v>0</v>
      </c>
      <c r="BJ214" s="15" t="s">
        <v>80</v>
      </c>
      <c r="BK214" s="141">
        <f t="shared" si="29"/>
        <v>0</v>
      </c>
      <c r="BL214" s="15" t="s">
        <v>294</v>
      </c>
      <c r="BM214" s="140" t="s">
        <v>1897</v>
      </c>
    </row>
    <row r="215" spans="2:65" s="1" customFormat="1" ht="33" customHeight="1">
      <c r="B215" s="128"/>
      <c r="C215" s="129" t="s">
        <v>617</v>
      </c>
      <c r="D215" s="129" t="s">
        <v>159</v>
      </c>
      <c r="E215" s="130" t="s">
        <v>1898</v>
      </c>
      <c r="F215" s="131" t="s">
        <v>1899</v>
      </c>
      <c r="G215" s="132" t="s">
        <v>325</v>
      </c>
      <c r="H215" s="133">
        <v>6</v>
      </c>
      <c r="I215" s="134"/>
      <c r="J215" s="135">
        <f t="shared" si="20"/>
        <v>0</v>
      </c>
      <c r="K215" s="131" t="s">
        <v>225</v>
      </c>
      <c r="L215" s="30"/>
      <c r="M215" s="136" t="s">
        <v>1</v>
      </c>
      <c r="N215" s="137" t="s">
        <v>41</v>
      </c>
      <c r="P215" s="138">
        <f t="shared" si="21"/>
        <v>0</v>
      </c>
      <c r="Q215" s="138">
        <v>0</v>
      </c>
      <c r="R215" s="138">
        <f t="shared" si="22"/>
        <v>0</v>
      </c>
      <c r="S215" s="138">
        <v>0</v>
      </c>
      <c r="T215" s="139">
        <f t="shared" si="23"/>
        <v>0</v>
      </c>
      <c r="AR215" s="140" t="s">
        <v>294</v>
      </c>
      <c r="AT215" s="140" t="s">
        <v>159</v>
      </c>
      <c r="AU215" s="140" t="s">
        <v>84</v>
      </c>
      <c r="AY215" s="15" t="s">
        <v>158</v>
      </c>
      <c r="BE215" s="141">
        <f t="shared" si="24"/>
        <v>0</v>
      </c>
      <c r="BF215" s="141">
        <f t="shared" si="25"/>
        <v>0</v>
      </c>
      <c r="BG215" s="141">
        <f t="shared" si="26"/>
        <v>0</v>
      </c>
      <c r="BH215" s="141">
        <f t="shared" si="27"/>
        <v>0</v>
      </c>
      <c r="BI215" s="141">
        <f t="shared" si="28"/>
        <v>0</v>
      </c>
      <c r="BJ215" s="15" t="s">
        <v>80</v>
      </c>
      <c r="BK215" s="141">
        <f t="shared" si="29"/>
        <v>0</v>
      </c>
      <c r="BL215" s="15" t="s">
        <v>294</v>
      </c>
      <c r="BM215" s="140" t="s">
        <v>1900</v>
      </c>
    </row>
    <row r="216" spans="2:65" s="1" customFormat="1" ht="24.2" customHeight="1">
      <c r="B216" s="128"/>
      <c r="C216" s="166" t="s">
        <v>621</v>
      </c>
      <c r="D216" s="166" t="s">
        <v>544</v>
      </c>
      <c r="E216" s="167" t="s">
        <v>1901</v>
      </c>
      <c r="F216" s="168" t="s">
        <v>1902</v>
      </c>
      <c r="G216" s="169" t="s">
        <v>325</v>
      </c>
      <c r="H216" s="170">
        <v>3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41</v>
      </c>
      <c r="P216" s="138">
        <f t="shared" si="21"/>
        <v>0</v>
      </c>
      <c r="Q216" s="138">
        <v>0</v>
      </c>
      <c r="R216" s="138">
        <f t="shared" si="22"/>
        <v>0</v>
      </c>
      <c r="S216" s="138">
        <v>0</v>
      </c>
      <c r="T216" s="139">
        <f t="shared" si="23"/>
        <v>0</v>
      </c>
      <c r="AR216" s="140" t="s">
        <v>377</v>
      </c>
      <c r="AT216" s="140" t="s">
        <v>544</v>
      </c>
      <c r="AU216" s="140" t="s">
        <v>84</v>
      </c>
      <c r="AY216" s="15" t="s">
        <v>158</v>
      </c>
      <c r="BE216" s="141">
        <f t="shared" si="24"/>
        <v>0</v>
      </c>
      <c r="BF216" s="141">
        <f t="shared" si="25"/>
        <v>0</v>
      </c>
      <c r="BG216" s="141">
        <f t="shared" si="26"/>
        <v>0</v>
      </c>
      <c r="BH216" s="141">
        <f t="shared" si="27"/>
        <v>0</v>
      </c>
      <c r="BI216" s="141">
        <f t="shared" si="28"/>
        <v>0</v>
      </c>
      <c r="BJ216" s="15" t="s">
        <v>80</v>
      </c>
      <c r="BK216" s="141">
        <f t="shared" si="29"/>
        <v>0</v>
      </c>
      <c r="BL216" s="15" t="s">
        <v>294</v>
      </c>
      <c r="BM216" s="140" t="s">
        <v>1903</v>
      </c>
    </row>
    <row r="217" spans="2:65" s="1" customFormat="1" ht="16.5" customHeight="1">
      <c r="B217" s="128"/>
      <c r="C217" s="166" t="s">
        <v>625</v>
      </c>
      <c r="D217" s="166" t="s">
        <v>544</v>
      </c>
      <c r="E217" s="167" t="s">
        <v>1904</v>
      </c>
      <c r="F217" s="168" t="s">
        <v>1905</v>
      </c>
      <c r="G217" s="169" t="s">
        <v>325</v>
      </c>
      <c r="H217" s="170">
        <v>3</v>
      </c>
      <c r="I217" s="171"/>
      <c r="J217" s="172">
        <f t="shared" si="20"/>
        <v>0</v>
      </c>
      <c r="K217" s="168" t="s">
        <v>1</v>
      </c>
      <c r="L217" s="173"/>
      <c r="M217" s="174" t="s">
        <v>1</v>
      </c>
      <c r="N217" s="175" t="s">
        <v>41</v>
      </c>
      <c r="P217" s="138">
        <f t="shared" si="21"/>
        <v>0</v>
      </c>
      <c r="Q217" s="138">
        <v>0</v>
      </c>
      <c r="R217" s="138">
        <f t="shared" si="22"/>
        <v>0</v>
      </c>
      <c r="S217" s="138">
        <v>0</v>
      </c>
      <c r="T217" s="139">
        <f t="shared" si="23"/>
        <v>0</v>
      </c>
      <c r="AR217" s="140" t="s">
        <v>377</v>
      </c>
      <c r="AT217" s="140" t="s">
        <v>544</v>
      </c>
      <c r="AU217" s="140" t="s">
        <v>84</v>
      </c>
      <c r="AY217" s="15" t="s">
        <v>158</v>
      </c>
      <c r="BE217" s="141">
        <f t="shared" si="24"/>
        <v>0</v>
      </c>
      <c r="BF217" s="141">
        <f t="shared" si="25"/>
        <v>0</v>
      </c>
      <c r="BG217" s="141">
        <f t="shared" si="26"/>
        <v>0</v>
      </c>
      <c r="BH217" s="141">
        <f t="shared" si="27"/>
        <v>0</v>
      </c>
      <c r="BI217" s="141">
        <f t="shared" si="28"/>
        <v>0</v>
      </c>
      <c r="BJ217" s="15" t="s">
        <v>80</v>
      </c>
      <c r="BK217" s="141">
        <f t="shared" si="29"/>
        <v>0</v>
      </c>
      <c r="BL217" s="15" t="s">
        <v>294</v>
      </c>
      <c r="BM217" s="140" t="s">
        <v>1906</v>
      </c>
    </row>
    <row r="218" spans="2:65" s="1" customFormat="1" ht="37.9" customHeight="1">
      <c r="B218" s="128"/>
      <c r="C218" s="129" t="s">
        <v>629</v>
      </c>
      <c r="D218" s="129" t="s">
        <v>159</v>
      </c>
      <c r="E218" s="130" t="s">
        <v>1907</v>
      </c>
      <c r="F218" s="131" t="s">
        <v>1908</v>
      </c>
      <c r="G218" s="132" t="s">
        <v>325</v>
      </c>
      <c r="H218" s="133">
        <v>94</v>
      </c>
      <c r="I218" s="134"/>
      <c r="J218" s="135">
        <f t="shared" si="20"/>
        <v>0</v>
      </c>
      <c r="K218" s="131" t="s">
        <v>225</v>
      </c>
      <c r="L218" s="30"/>
      <c r="M218" s="136" t="s">
        <v>1</v>
      </c>
      <c r="N218" s="137" t="s">
        <v>41</v>
      </c>
      <c r="P218" s="138">
        <f t="shared" si="21"/>
        <v>0</v>
      </c>
      <c r="Q218" s="138">
        <v>0</v>
      </c>
      <c r="R218" s="138">
        <f t="shared" si="22"/>
        <v>0</v>
      </c>
      <c r="S218" s="138">
        <v>0</v>
      </c>
      <c r="T218" s="139">
        <f t="shared" si="23"/>
        <v>0</v>
      </c>
      <c r="AR218" s="140" t="s">
        <v>294</v>
      </c>
      <c r="AT218" s="140" t="s">
        <v>159</v>
      </c>
      <c r="AU218" s="140" t="s">
        <v>84</v>
      </c>
      <c r="AY218" s="15" t="s">
        <v>158</v>
      </c>
      <c r="BE218" s="141">
        <f t="shared" si="24"/>
        <v>0</v>
      </c>
      <c r="BF218" s="141">
        <f t="shared" si="25"/>
        <v>0</v>
      </c>
      <c r="BG218" s="141">
        <f t="shared" si="26"/>
        <v>0</v>
      </c>
      <c r="BH218" s="141">
        <f t="shared" si="27"/>
        <v>0</v>
      </c>
      <c r="BI218" s="141">
        <f t="shared" si="28"/>
        <v>0</v>
      </c>
      <c r="BJ218" s="15" t="s">
        <v>80</v>
      </c>
      <c r="BK218" s="141">
        <f t="shared" si="29"/>
        <v>0</v>
      </c>
      <c r="BL218" s="15" t="s">
        <v>294</v>
      </c>
      <c r="BM218" s="140" t="s">
        <v>1909</v>
      </c>
    </row>
    <row r="219" spans="2:65" s="1" customFormat="1" ht="33" customHeight="1">
      <c r="B219" s="128"/>
      <c r="C219" s="166" t="s">
        <v>633</v>
      </c>
      <c r="D219" s="166" t="s">
        <v>544</v>
      </c>
      <c r="E219" s="167" t="s">
        <v>1910</v>
      </c>
      <c r="F219" s="168" t="s">
        <v>1911</v>
      </c>
      <c r="G219" s="169" t="s">
        <v>325</v>
      </c>
      <c r="H219" s="170">
        <v>14</v>
      </c>
      <c r="I219" s="171"/>
      <c r="J219" s="172">
        <f t="shared" si="20"/>
        <v>0</v>
      </c>
      <c r="K219" s="168" t="s">
        <v>1</v>
      </c>
      <c r="L219" s="173"/>
      <c r="M219" s="174" t="s">
        <v>1</v>
      </c>
      <c r="N219" s="175" t="s">
        <v>41</v>
      </c>
      <c r="P219" s="138">
        <f t="shared" si="21"/>
        <v>0</v>
      </c>
      <c r="Q219" s="138">
        <v>2E-3</v>
      </c>
      <c r="R219" s="138">
        <f t="shared" si="22"/>
        <v>2.8000000000000001E-2</v>
      </c>
      <c r="S219" s="138">
        <v>0</v>
      </c>
      <c r="T219" s="139">
        <f t="shared" si="23"/>
        <v>0</v>
      </c>
      <c r="AR219" s="140" t="s">
        <v>377</v>
      </c>
      <c r="AT219" s="140" t="s">
        <v>544</v>
      </c>
      <c r="AU219" s="140" t="s">
        <v>84</v>
      </c>
      <c r="AY219" s="15" t="s">
        <v>158</v>
      </c>
      <c r="BE219" s="141">
        <f t="shared" si="24"/>
        <v>0</v>
      </c>
      <c r="BF219" s="141">
        <f t="shared" si="25"/>
        <v>0</v>
      </c>
      <c r="BG219" s="141">
        <f t="shared" si="26"/>
        <v>0</v>
      </c>
      <c r="BH219" s="141">
        <f t="shared" si="27"/>
        <v>0</v>
      </c>
      <c r="BI219" s="141">
        <f t="shared" si="28"/>
        <v>0</v>
      </c>
      <c r="BJ219" s="15" t="s">
        <v>80</v>
      </c>
      <c r="BK219" s="141">
        <f t="shared" si="29"/>
        <v>0</v>
      </c>
      <c r="BL219" s="15" t="s">
        <v>294</v>
      </c>
      <c r="BM219" s="140" t="s">
        <v>1912</v>
      </c>
    </row>
    <row r="220" spans="2:65" s="1" customFormat="1" ht="33" customHeight="1">
      <c r="B220" s="128"/>
      <c r="C220" s="166" t="s">
        <v>127</v>
      </c>
      <c r="D220" s="166" t="s">
        <v>544</v>
      </c>
      <c r="E220" s="167" t="s">
        <v>1913</v>
      </c>
      <c r="F220" s="168" t="s">
        <v>1914</v>
      </c>
      <c r="G220" s="169" t="s">
        <v>325</v>
      </c>
      <c r="H220" s="170">
        <v>1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41</v>
      </c>
      <c r="P220" s="138">
        <f t="shared" si="21"/>
        <v>0</v>
      </c>
      <c r="Q220" s="138">
        <v>2E-3</v>
      </c>
      <c r="R220" s="138">
        <f t="shared" si="22"/>
        <v>2E-3</v>
      </c>
      <c r="S220" s="138">
        <v>0</v>
      </c>
      <c r="T220" s="139">
        <f t="shared" si="23"/>
        <v>0</v>
      </c>
      <c r="AR220" s="140" t="s">
        <v>377</v>
      </c>
      <c r="AT220" s="140" t="s">
        <v>544</v>
      </c>
      <c r="AU220" s="140" t="s">
        <v>84</v>
      </c>
      <c r="AY220" s="15" t="s">
        <v>158</v>
      </c>
      <c r="BE220" s="141">
        <f t="shared" si="24"/>
        <v>0</v>
      </c>
      <c r="BF220" s="141">
        <f t="shared" si="25"/>
        <v>0</v>
      </c>
      <c r="BG220" s="141">
        <f t="shared" si="26"/>
        <v>0</v>
      </c>
      <c r="BH220" s="141">
        <f t="shared" si="27"/>
        <v>0</v>
      </c>
      <c r="BI220" s="141">
        <f t="shared" si="28"/>
        <v>0</v>
      </c>
      <c r="BJ220" s="15" t="s">
        <v>80</v>
      </c>
      <c r="BK220" s="141">
        <f t="shared" si="29"/>
        <v>0</v>
      </c>
      <c r="BL220" s="15" t="s">
        <v>294</v>
      </c>
      <c r="BM220" s="140" t="s">
        <v>1915</v>
      </c>
    </row>
    <row r="221" spans="2:65" s="1" customFormat="1" ht="33" customHeight="1">
      <c r="B221" s="128"/>
      <c r="C221" s="166" t="s">
        <v>642</v>
      </c>
      <c r="D221" s="166" t="s">
        <v>544</v>
      </c>
      <c r="E221" s="167" t="s">
        <v>1916</v>
      </c>
      <c r="F221" s="168" t="s">
        <v>1917</v>
      </c>
      <c r="G221" s="169" t="s">
        <v>325</v>
      </c>
      <c r="H221" s="170">
        <v>1</v>
      </c>
      <c r="I221" s="171"/>
      <c r="J221" s="172">
        <f t="shared" si="20"/>
        <v>0</v>
      </c>
      <c r="K221" s="168" t="s">
        <v>1</v>
      </c>
      <c r="L221" s="173"/>
      <c r="M221" s="174" t="s">
        <v>1</v>
      </c>
      <c r="N221" s="175" t="s">
        <v>41</v>
      </c>
      <c r="P221" s="138">
        <f t="shared" si="21"/>
        <v>0</v>
      </c>
      <c r="Q221" s="138">
        <v>2E-3</v>
      </c>
      <c r="R221" s="138">
        <f t="shared" si="22"/>
        <v>2E-3</v>
      </c>
      <c r="S221" s="138">
        <v>0</v>
      </c>
      <c r="T221" s="139">
        <f t="shared" si="23"/>
        <v>0</v>
      </c>
      <c r="AR221" s="140" t="s">
        <v>377</v>
      </c>
      <c r="AT221" s="140" t="s">
        <v>544</v>
      </c>
      <c r="AU221" s="140" t="s">
        <v>84</v>
      </c>
      <c r="AY221" s="15" t="s">
        <v>158</v>
      </c>
      <c r="BE221" s="141">
        <f t="shared" si="24"/>
        <v>0</v>
      </c>
      <c r="BF221" s="141">
        <f t="shared" si="25"/>
        <v>0</v>
      </c>
      <c r="BG221" s="141">
        <f t="shared" si="26"/>
        <v>0</v>
      </c>
      <c r="BH221" s="141">
        <f t="shared" si="27"/>
        <v>0</v>
      </c>
      <c r="BI221" s="141">
        <f t="shared" si="28"/>
        <v>0</v>
      </c>
      <c r="BJ221" s="15" t="s">
        <v>80</v>
      </c>
      <c r="BK221" s="141">
        <f t="shared" si="29"/>
        <v>0</v>
      </c>
      <c r="BL221" s="15" t="s">
        <v>294</v>
      </c>
      <c r="BM221" s="140" t="s">
        <v>1918</v>
      </c>
    </row>
    <row r="222" spans="2:65" s="1" customFormat="1" ht="33" customHeight="1">
      <c r="B222" s="128"/>
      <c r="C222" s="166" t="s">
        <v>646</v>
      </c>
      <c r="D222" s="166" t="s">
        <v>544</v>
      </c>
      <c r="E222" s="167" t="s">
        <v>1919</v>
      </c>
      <c r="F222" s="168" t="s">
        <v>1920</v>
      </c>
      <c r="G222" s="169" t="s">
        <v>325</v>
      </c>
      <c r="H222" s="170">
        <v>20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41</v>
      </c>
      <c r="P222" s="138">
        <f t="shared" si="21"/>
        <v>0</v>
      </c>
      <c r="Q222" s="138">
        <v>3.7000000000000002E-3</v>
      </c>
      <c r="R222" s="138">
        <f t="shared" si="22"/>
        <v>7.400000000000001E-2</v>
      </c>
      <c r="S222" s="138">
        <v>0</v>
      </c>
      <c r="T222" s="139">
        <f t="shared" si="23"/>
        <v>0</v>
      </c>
      <c r="AR222" s="140" t="s">
        <v>377</v>
      </c>
      <c r="AT222" s="140" t="s">
        <v>544</v>
      </c>
      <c r="AU222" s="140" t="s">
        <v>84</v>
      </c>
      <c r="AY222" s="15" t="s">
        <v>158</v>
      </c>
      <c r="BE222" s="141">
        <f t="shared" si="24"/>
        <v>0</v>
      </c>
      <c r="BF222" s="141">
        <f t="shared" si="25"/>
        <v>0</v>
      </c>
      <c r="BG222" s="141">
        <f t="shared" si="26"/>
        <v>0</v>
      </c>
      <c r="BH222" s="141">
        <f t="shared" si="27"/>
        <v>0</v>
      </c>
      <c r="BI222" s="141">
        <f t="shared" si="28"/>
        <v>0</v>
      </c>
      <c r="BJ222" s="15" t="s">
        <v>80</v>
      </c>
      <c r="BK222" s="141">
        <f t="shared" si="29"/>
        <v>0</v>
      </c>
      <c r="BL222" s="15" t="s">
        <v>294</v>
      </c>
      <c r="BM222" s="140" t="s">
        <v>1921</v>
      </c>
    </row>
    <row r="223" spans="2:65" s="1" customFormat="1" ht="33" customHeight="1">
      <c r="B223" s="128"/>
      <c r="C223" s="166" t="s">
        <v>651</v>
      </c>
      <c r="D223" s="166" t="s">
        <v>544</v>
      </c>
      <c r="E223" s="167" t="s">
        <v>1922</v>
      </c>
      <c r="F223" s="168" t="s">
        <v>1923</v>
      </c>
      <c r="G223" s="169" t="s">
        <v>325</v>
      </c>
      <c r="H223" s="170">
        <v>16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41</v>
      </c>
      <c r="P223" s="138">
        <f t="shared" si="21"/>
        <v>0</v>
      </c>
      <c r="Q223" s="138">
        <v>3.7000000000000002E-3</v>
      </c>
      <c r="R223" s="138">
        <f t="shared" si="22"/>
        <v>5.9200000000000003E-2</v>
      </c>
      <c r="S223" s="138">
        <v>0</v>
      </c>
      <c r="T223" s="139">
        <f t="shared" si="23"/>
        <v>0</v>
      </c>
      <c r="AR223" s="140" t="s">
        <v>377</v>
      </c>
      <c r="AT223" s="140" t="s">
        <v>544</v>
      </c>
      <c r="AU223" s="140" t="s">
        <v>84</v>
      </c>
      <c r="AY223" s="15" t="s">
        <v>158</v>
      </c>
      <c r="BE223" s="141">
        <f t="shared" si="24"/>
        <v>0</v>
      </c>
      <c r="BF223" s="141">
        <f t="shared" si="25"/>
        <v>0</v>
      </c>
      <c r="BG223" s="141">
        <f t="shared" si="26"/>
        <v>0</v>
      </c>
      <c r="BH223" s="141">
        <f t="shared" si="27"/>
        <v>0</v>
      </c>
      <c r="BI223" s="141">
        <f t="shared" si="28"/>
        <v>0</v>
      </c>
      <c r="BJ223" s="15" t="s">
        <v>80</v>
      </c>
      <c r="BK223" s="141">
        <f t="shared" si="29"/>
        <v>0</v>
      </c>
      <c r="BL223" s="15" t="s">
        <v>294</v>
      </c>
      <c r="BM223" s="140" t="s">
        <v>1924</v>
      </c>
    </row>
    <row r="224" spans="2:65" s="1" customFormat="1" ht="33" customHeight="1">
      <c r="B224" s="128"/>
      <c r="C224" s="166" t="s">
        <v>656</v>
      </c>
      <c r="D224" s="166" t="s">
        <v>544</v>
      </c>
      <c r="E224" s="167" t="s">
        <v>1925</v>
      </c>
      <c r="F224" s="168" t="s">
        <v>1926</v>
      </c>
      <c r="G224" s="169" t="s">
        <v>325</v>
      </c>
      <c r="H224" s="170">
        <v>7</v>
      </c>
      <c r="I224" s="171"/>
      <c r="J224" s="172">
        <f t="shared" si="20"/>
        <v>0</v>
      </c>
      <c r="K224" s="168" t="s">
        <v>1</v>
      </c>
      <c r="L224" s="173"/>
      <c r="M224" s="174" t="s">
        <v>1</v>
      </c>
      <c r="N224" s="175" t="s">
        <v>41</v>
      </c>
      <c r="P224" s="138">
        <f t="shared" si="21"/>
        <v>0</v>
      </c>
      <c r="Q224" s="138">
        <v>3.5000000000000001E-3</v>
      </c>
      <c r="R224" s="138">
        <f t="shared" si="22"/>
        <v>2.4500000000000001E-2</v>
      </c>
      <c r="S224" s="138">
        <v>0</v>
      </c>
      <c r="T224" s="139">
        <f t="shared" si="23"/>
        <v>0</v>
      </c>
      <c r="AR224" s="140" t="s">
        <v>377</v>
      </c>
      <c r="AT224" s="140" t="s">
        <v>544</v>
      </c>
      <c r="AU224" s="140" t="s">
        <v>84</v>
      </c>
      <c r="AY224" s="15" t="s">
        <v>158</v>
      </c>
      <c r="BE224" s="141">
        <f t="shared" si="24"/>
        <v>0</v>
      </c>
      <c r="BF224" s="141">
        <f t="shared" si="25"/>
        <v>0</v>
      </c>
      <c r="BG224" s="141">
        <f t="shared" si="26"/>
        <v>0</v>
      </c>
      <c r="BH224" s="141">
        <f t="shared" si="27"/>
        <v>0</v>
      </c>
      <c r="BI224" s="141">
        <f t="shared" si="28"/>
        <v>0</v>
      </c>
      <c r="BJ224" s="15" t="s">
        <v>80</v>
      </c>
      <c r="BK224" s="141">
        <f t="shared" si="29"/>
        <v>0</v>
      </c>
      <c r="BL224" s="15" t="s">
        <v>294</v>
      </c>
      <c r="BM224" s="140" t="s">
        <v>1927</v>
      </c>
    </row>
    <row r="225" spans="2:65" s="1" customFormat="1" ht="33" customHeight="1">
      <c r="B225" s="128"/>
      <c r="C225" s="166" t="s">
        <v>662</v>
      </c>
      <c r="D225" s="166" t="s">
        <v>544</v>
      </c>
      <c r="E225" s="167" t="s">
        <v>1928</v>
      </c>
      <c r="F225" s="168" t="s">
        <v>1929</v>
      </c>
      <c r="G225" s="169" t="s">
        <v>325</v>
      </c>
      <c r="H225" s="170">
        <v>20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41</v>
      </c>
      <c r="P225" s="138">
        <f t="shared" si="21"/>
        <v>0</v>
      </c>
      <c r="Q225" s="138">
        <v>2E-3</v>
      </c>
      <c r="R225" s="138">
        <f t="shared" si="22"/>
        <v>0.04</v>
      </c>
      <c r="S225" s="138">
        <v>0</v>
      </c>
      <c r="T225" s="139">
        <f t="shared" si="23"/>
        <v>0</v>
      </c>
      <c r="AR225" s="140" t="s">
        <v>377</v>
      </c>
      <c r="AT225" s="140" t="s">
        <v>544</v>
      </c>
      <c r="AU225" s="140" t="s">
        <v>84</v>
      </c>
      <c r="AY225" s="15" t="s">
        <v>158</v>
      </c>
      <c r="BE225" s="141">
        <f t="shared" si="24"/>
        <v>0</v>
      </c>
      <c r="BF225" s="141">
        <f t="shared" si="25"/>
        <v>0</v>
      </c>
      <c r="BG225" s="141">
        <f t="shared" si="26"/>
        <v>0</v>
      </c>
      <c r="BH225" s="141">
        <f t="shared" si="27"/>
        <v>0</v>
      </c>
      <c r="BI225" s="141">
        <f t="shared" si="28"/>
        <v>0</v>
      </c>
      <c r="BJ225" s="15" t="s">
        <v>80</v>
      </c>
      <c r="BK225" s="141">
        <f t="shared" si="29"/>
        <v>0</v>
      </c>
      <c r="BL225" s="15" t="s">
        <v>294</v>
      </c>
      <c r="BM225" s="140" t="s">
        <v>1930</v>
      </c>
    </row>
    <row r="226" spans="2:65" s="1" customFormat="1" ht="33" customHeight="1">
      <c r="B226" s="128"/>
      <c r="C226" s="166" t="s">
        <v>666</v>
      </c>
      <c r="D226" s="166" t="s">
        <v>544</v>
      </c>
      <c r="E226" s="167" t="s">
        <v>1931</v>
      </c>
      <c r="F226" s="168" t="s">
        <v>1932</v>
      </c>
      <c r="G226" s="169" t="s">
        <v>325</v>
      </c>
      <c r="H226" s="170">
        <v>4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41</v>
      </c>
      <c r="P226" s="138">
        <f t="shared" si="21"/>
        <v>0</v>
      </c>
      <c r="Q226" s="138">
        <v>2E-3</v>
      </c>
      <c r="R226" s="138">
        <f t="shared" si="22"/>
        <v>8.0000000000000002E-3</v>
      </c>
      <c r="S226" s="138">
        <v>0</v>
      </c>
      <c r="T226" s="139">
        <f t="shared" si="23"/>
        <v>0</v>
      </c>
      <c r="AR226" s="140" t="s">
        <v>377</v>
      </c>
      <c r="AT226" s="140" t="s">
        <v>544</v>
      </c>
      <c r="AU226" s="140" t="s">
        <v>84</v>
      </c>
      <c r="AY226" s="15" t="s">
        <v>158</v>
      </c>
      <c r="BE226" s="141">
        <f t="shared" si="24"/>
        <v>0</v>
      </c>
      <c r="BF226" s="141">
        <f t="shared" si="25"/>
        <v>0</v>
      </c>
      <c r="BG226" s="141">
        <f t="shared" si="26"/>
        <v>0</v>
      </c>
      <c r="BH226" s="141">
        <f t="shared" si="27"/>
        <v>0</v>
      </c>
      <c r="BI226" s="141">
        <f t="shared" si="28"/>
        <v>0</v>
      </c>
      <c r="BJ226" s="15" t="s">
        <v>80</v>
      </c>
      <c r="BK226" s="141">
        <f t="shared" si="29"/>
        <v>0</v>
      </c>
      <c r="BL226" s="15" t="s">
        <v>294</v>
      </c>
      <c r="BM226" s="140" t="s">
        <v>1933</v>
      </c>
    </row>
    <row r="227" spans="2:65" s="1" customFormat="1" ht="37.9" customHeight="1">
      <c r="B227" s="128"/>
      <c r="C227" s="166" t="s">
        <v>670</v>
      </c>
      <c r="D227" s="166" t="s">
        <v>544</v>
      </c>
      <c r="E227" s="167" t="s">
        <v>1934</v>
      </c>
      <c r="F227" s="168" t="s">
        <v>1935</v>
      </c>
      <c r="G227" s="169" t="s">
        <v>325</v>
      </c>
      <c r="H227" s="170">
        <v>11</v>
      </c>
      <c r="I227" s="171"/>
      <c r="J227" s="172">
        <f t="shared" si="20"/>
        <v>0</v>
      </c>
      <c r="K227" s="168" t="s">
        <v>1</v>
      </c>
      <c r="L227" s="173"/>
      <c r="M227" s="174" t="s">
        <v>1</v>
      </c>
      <c r="N227" s="175" t="s">
        <v>41</v>
      </c>
      <c r="P227" s="138">
        <f t="shared" si="21"/>
        <v>0</v>
      </c>
      <c r="Q227" s="138">
        <v>1.5E-3</v>
      </c>
      <c r="R227" s="138">
        <f t="shared" si="22"/>
        <v>1.6500000000000001E-2</v>
      </c>
      <c r="S227" s="138">
        <v>0</v>
      </c>
      <c r="T227" s="139">
        <f t="shared" si="23"/>
        <v>0</v>
      </c>
      <c r="AR227" s="140" t="s">
        <v>377</v>
      </c>
      <c r="AT227" s="140" t="s">
        <v>544</v>
      </c>
      <c r="AU227" s="140" t="s">
        <v>84</v>
      </c>
      <c r="AY227" s="15" t="s">
        <v>158</v>
      </c>
      <c r="BE227" s="141">
        <f t="shared" si="24"/>
        <v>0</v>
      </c>
      <c r="BF227" s="141">
        <f t="shared" si="25"/>
        <v>0</v>
      </c>
      <c r="BG227" s="141">
        <f t="shared" si="26"/>
        <v>0</v>
      </c>
      <c r="BH227" s="141">
        <f t="shared" si="27"/>
        <v>0</v>
      </c>
      <c r="BI227" s="141">
        <f t="shared" si="28"/>
        <v>0</v>
      </c>
      <c r="BJ227" s="15" t="s">
        <v>80</v>
      </c>
      <c r="BK227" s="141">
        <f t="shared" si="29"/>
        <v>0</v>
      </c>
      <c r="BL227" s="15" t="s">
        <v>294</v>
      </c>
      <c r="BM227" s="140" t="s">
        <v>1936</v>
      </c>
    </row>
    <row r="228" spans="2:65" s="1" customFormat="1" ht="33" customHeight="1">
      <c r="B228" s="128"/>
      <c r="C228" s="129" t="s">
        <v>675</v>
      </c>
      <c r="D228" s="129" t="s">
        <v>159</v>
      </c>
      <c r="E228" s="130" t="s">
        <v>1937</v>
      </c>
      <c r="F228" s="131" t="s">
        <v>1938</v>
      </c>
      <c r="G228" s="132" t="s">
        <v>325</v>
      </c>
      <c r="H228" s="133">
        <v>6</v>
      </c>
      <c r="I228" s="134"/>
      <c r="J228" s="135">
        <f t="shared" si="20"/>
        <v>0</v>
      </c>
      <c r="K228" s="131" t="s">
        <v>225</v>
      </c>
      <c r="L228" s="30"/>
      <c r="M228" s="136" t="s">
        <v>1</v>
      </c>
      <c r="N228" s="137" t="s">
        <v>41</v>
      </c>
      <c r="P228" s="138">
        <f t="shared" si="21"/>
        <v>0</v>
      </c>
      <c r="Q228" s="138">
        <v>0</v>
      </c>
      <c r="R228" s="138">
        <f t="shared" si="22"/>
        <v>0</v>
      </c>
      <c r="S228" s="138">
        <v>0</v>
      </c>
      <c r="T228" s="139">
        <f t="shared" si="23"/>
        <v>0</v>
      </c>
      <c r="AR228" s="140" t="s">
        <v>294</v>
      </c>
      <c r="AT228" s="140" t="s">
        <v>159</v>
      </c>
      <c r="AU228" s="140" t="s">
        <v>84</v>
      </c>
      <c r="AY228" s="15" t="s">
        <v>158</v>
      </c>
      <c r="BE228" s="141">
        <f t="shared" si="24"/>
        <v>0</v>
      </c>
      <c r="BF228" s="141">
        <f t="shared" si="25"/>
        <v>0</v>
      </c>
      <c r="BG228" s="141">
        <f t="shared" si="26"/>
        <v>0</v>
      </c>
      <c r="BH228" s="141">
        <f t="shared" si="27"/>
        <v>0</v>
      </c>
      <c r="BI228" s="141">
        <f t="shared" si="28"/>
        <v>0</v>
      </c>
      <c r="BJ228" s="15" t="s">
        <v>80</v>
      </c>
      <c r="BK228" s="141">
        <f t="shared" si="29"/>
        <v>0</v>
      </c>
      <c r="BL228" s="15" t="s">
        <v>294</v>
      </c>
      <c r="BM228" s="140" t="s">
        <v>1939</v>
      </c>
    </row>
    <row r="229" spans="2:65" s="1" customFormat="1" ht="24.2" customHeight="1">
      <c r="B229" s="128"/>
      <c r="C229" s="166" t="s">
        <v>680</v>
      </c>
      <c r="D229" s="166" t="s">
        <v>544</v>
      </c>
      <c r="E229" s="167" t="s">
        <v>1940</v>
      </c>
      <c r="F229" s="168" t="s">
        <v>1941</v>
      </c>
      <c r="G229" s="169" t="s">
        <v>325</v>
      </c>
      <c r="H229" s="170">
        <v>6</v>
      </c>
      <c r="I229" s="171"/>
      <c r="J229" s="172">
        <f t="shared" ref="J229:J235" si="30">ROUND(I229*H229,2)</f>
        <v>0</v>
      </c>
      <c r="K229" s="168" t="s">
        <v>1</v>
      </c>
      <c r="L229" s="173"/>
      <c r="M229" s="174" t="s">
        <v>1</v>
      </c>
      <c r="N229" s="175" t="s">
        <v>41</v>
      </c>
      <c r="P229" s="138">
        <f t="shared" ref="P229:P235" si="31">O229*H229</f>
        <v>0</v>
      </c>
      <c r="Q229" s="138">
        <v>2.5000000000000001E-3</v>
      </c>
      <c r="R229" s="138">
        <f t="shared" ref="R229:R235" si="32">Q229*H229</f>
        <v>1.4999999999999999E-2</v>
      </c>
      <c r="S229" s="138">
        <v>0</v>
      </c>
      <c r="T229" s="139">
        <f t="shared" ref="T229:T235" si="33">S229*H229</f>
        <v>0</v>
      </c>
      <c r="AR229" s="140" t="s">
        <v>377</v>
      </c>
      <c r="AT229" s="140" t="s">
        <v>544</v>
      </c>
      <c r="AU229" s="140" t="s">
        <v>84</v>
      </c>
      <c r="AY229" s="15" t="s">
        <v>158</v>
      </c>
      <c r="BE229" s="141">
        <f t="shared" ref="BE229:BE235" si="34">IF(N229="základní",J229,0)</f>
        <v>0</v>
      </c>
      <c r="BF229" s="141">
        <f t="shared" ref="BF229:BF235" si="35">IF(N229="snížená",J229,0)</f>
        <v>0</v>
      </c>
      <c r="BG229" s="141">
        <f t="shared" ref="BG229:BG235" si="36">IF(N229="zákl. přenesená",J229,0)</f>
        <v>0</v>
      </c>
      <c r="BH229" s="141">
        <f t="shared" ref="BH229:BH235" si="37">IF(N229="sníž. přenesená",J229,0)</f>
        <v>0</v>
      </c>
      <c r="BI229" s="141">
        <f t="shared" ref="BI229:BI235" si="38">IF(N229="nulová",J229,0)</f>
        <v>0</v>
      </c>
      <c r="BJ229" s="15" t="s">
        <v>80</v>
      </c>
      <c r="BK229" s="141">
        <f t="shared" ref="BK229:BK235" si="39">ROUND(I229*H229,2)</f>
        <v>0</v>
      </c>
      <c r="BL229" s="15" t="s">
        <v>294</v>
      </c>
      <c r="BM229" s="140" t="s">
        <v>1942</v>
      </c>
    </row>
    <row r="230" spans="2:65" s="1" customFormat="1" ht="24.2" customHeight="1">
      <c r="B230" s="128"/>
      <c r="C230" s="129" t="s">
        <v>130</v>
      </c>
      <c r="D230" s="129" t="s">
        <v>159</v>
      </c>
      <c r="E230" s="130" t="s">
        <v>1943</v>
      </c>
      <c r="F230" s="131" t="s">
        <v>1944</v>
      </c>
      <c r="G230" s="132" t="s">
        <v>325</v>
      </c>
      <c r="H230" s="133">
        <v>2</v>
      </c>
      <c r="I230" s="134"/>
      <c r="J230" s="135">
        <f t="shared" si="30"/>
        <v>0</v>
      </c>
      <c r="K230" s="131" t="s">
        <v>225</v>
      </c>
      <c r="L230" s="30"/>
      <c r="M230" s="136" t="s">
        <v>1</v>
      </c>
      <c r="N230" s="137" t="s">
        <v>41</v>
      </c>
      <c r="P230" s="138">
        <f t="shared" si="31"/>
        <v>0</v>
      </c>
      <c r="Q230" s="138">
        <v>0</v>
      </c>
      <c r="R230" s="138">
        <f t="shared" si="32"/>
        <v>0</v>
      </c>
      <c r="S230" s="138">
        <v>0</v>
      </c>
      <c r="T230" s="139">
        <f t="shared" si="33"/>
        <v>0</v>
      </c>
      <c r="AR230" s="140" t="s">
        <v>294</v>
      </c>
      <c r="AT230" s="140" t="s">
        <v>159</v>
      </c>
      <c r="AU230" s="140" t="s">
        <v>84</v>
      </c>
      <c r="AY230" s="15" t="s">
        <v>158</v>
      </c>
      <c r="BE230" s="141">
        <f t="shared" si="34"/>
        <v>0</v>
      </c>
      <c r="BF230" s="141">
        <f t="shared" si="35"/>
        <v>0</v>
      </c>
      <c r="BG230" s="141">
        <f t="shared" si="36"/>
        <v>0</v>
      </c>
      <c r="BH230" s="141">
        <f t="shared" si="37"/>
        <v>0</v>
      </c>
      <c r="BI230" s="141">
        <f t="shared" si="38"/>
        <v>0</v>
      </c>
      <c r="BJ230" s="15" t="s">
        <v>80</v>
      </c>
      <c r="BK230" s="141">
        <f t="shared" si="39"/>
        <v>0</v>
      </c>
      <c r="BL230" s="15" t="s">
        <v>294</v>
      </c>
      <c r="BM230" s="140" t="s">
        <v>1945</v>
      </c>
    </row>
    <row r="231" spans="2:65" s="1" customFormat="1" ht="33" customHeight="1">
      <c r="B231" s="128"/>
      <c r="C231" s="166" t="s">
        <v>690</v>
      </c>
      <c r="D231" s="166" t="s">
        <v>544</v>
      </c>
      <c r="E231" s="167" t="s">
        <v>1946</v>
      </c>
      <c r="F231" s="168" t="s">
        <v>1947</v>
      </c>
      <c r="G231" s="169" t="s">
        <v>325</v>
      </c>
      <c r="H231" s="170">
        <v>2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41</v>
      </c>
      <c r="P231" s="138">
        <f t="shared" si="31"/>
        <v>0</v>
      </c>
      <c r="Q231" s="138">
        <v>2E-3</v>
      </c>
      <c r="R231" s="138">
        <f t="shared" si="32"/>
        <v>4.0000000000000001E-3</v>
      </c>
      <c r="S231" s="138">
        <v>0</v>
      </c>
      <c r="T231" s="139">
        <f t="shared" si="33"/>
        <v>0</v>
      </c>
      <c r="AR231" s="140" t="s">
        <v>377</v>
      </c>
      <c r="AT231" s="140" t="s">
        <v>544</v>
      </c>
      <c r="AU231" s="140" t="s">
        <v>84</v>
      </c>
      <c r="AY231" s="15" t="s">
        <v>158</v>
      </c>
      <c r="BE231" s="141">
        <f t="shared" si="34"/>
        <v>0</v>
      </c>
      <c r="BF231" s="141">
        <f t="shared" si="35"/>
        <v>0</v>
      </c>
      <c r="BG231" s="141">
        <f t="shared" si="36"/>
        <v>0</v>
      </c>
      <c r="BH231" s="141">
        <f t="shared" si="37"/>
        <v>0</v>
      </c>
      <c r="BI231" s="141">
        <f t="shared" si="38"/>
        <v>0</v>
      </c>
      <c r="BJ231" s="15" t="s">
        <v>80</v>
      </c>
      <c r="BK231" s="141">
        <f t="shared" si="39"/>
        <v>0</v>
      </c>
      <c r="BL231" s="15" t="s">
        <v>294</v>
      </c>
      <c r="BM231" s="140" t="s">
        <v>1948</v>
      </c>
    </row>
    <row r="232" spans="2:65" s="1" customFormat="1" ht="24.2" customHeight="1">
      <c r="B232" s="128"/>
      <c r="C232" s="129" t="s">
        <v>707</v>
      </c>
      <c r="D232" s="129" t="s">
        <v>159</v>
      </c>
      <c r="E232" s="130" t="s">
        <v>1949</v>
      </c>
      <c r="F232" s="131" t="s">
        <v>1950</v>
      </c>
      <c r="G232" s="132" t="s">
        <v>352</v>
      </c>
      <c r="H232" s="133">
        <v>90</v>
      </c>
      <c r="I232" s="134"/>
      <c r="J232" s="135">
        <f t="shared" si="30"/>
        <v>0</v>
      </c>
      <c r="K232" s="131" t="s">
        <v>225</v>
      </c>
      <c r="L232" s="30"/>
      <c r="M232" s="136" t="s">
        <v>1</v>
      </c>
      <c r="N232" s="137" t="s">
        <v>41</v>
      </c>
      <c r="P232" s="138">
        <f t="shared" si="31"/>
        <v>0</v>
      </c>
      <c r="Q232" s="138">
        <v>0</v>
      </c>
      <c r="R232" s="138">
        <f t="shared" si="32"/>
        <v>0</v>
      </c>
      <c r="S232" s="138">
        <v>0</v>
      </c>
      <c r="T232" s="139">
        <f t="shared" si="33"/>
        <v>0</v>
      </c>
      <c r="AR232" s="140" t="s">
        <v>294</v>
      </c>
      <c r="AT232" s="140" t="s">
        <v>159</v>
      </c>
      <c r="AU232" s="140" t="s">
        <v>84</v>
      </c>
      <c r="AY232" s="15" t="s">
        <v>158</v>
      </c>
      <c r="BE232" s="141">
        <f t="shared" si="34"/>
        <v>0</v>
      </c>
      <c r="BF232" s="141">
        <f t="shared" si="35"/>
        <v>0</v>
      </c>
      <c r="BG232" s="141">
        <f t="shared" si="36"/>
        <v>0</v>
      </c>
      <c r="BH232" s="141">
        <f t="shared" si="37"/>
        <v>0</v>
      </c>
      <c r="BI232" s="141">
        <f t="shared" si="38"/>
        <v>0</v>
      </c>
      <c r="BJ232" s="15" t="s">
        <v>80</v>
      </c>
      <c r="BK232" s="141">
        <f t="shared" si="39"/>
        <v>0</v>
      </c>
      <c r="BL232" s="15" t="s">
        <v>294</v>
      </c>
      <c r="BM232" s="140" t="s">
        <v>1951</v>
      </c>
    </row>
    <row r="233" spans="2:65" s="1" customFormat="1" ht="16.5" customHeight="1">
      <c r="B233" s="128"/>
      <c r="C233" s="166" t="s">
        <v>712</v>
      </c>
      <c r="D233" s="166" t="s">
        <v>544</v>
      </c>
      <c r="E233" s="167" t="s">
        <v>1952</v>
      </c>
      <c r="F233" s="168" t="s">
        <v>1953</v>
      </c>
      <c r="G233" s="169" t="s">
        <v>1261</v>
      </c>
      <c r="H233" s="170">
        <v>90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41</v>
      </c>
      <c r="P233" s="138">
        <f t="shared" si="31"/>
        <v>0</v>
      </c>
      <c r="Q233" s="138">
        <v>1E-3</v>
      </c>
      <c r="R233" s="138">
        <f t="shared" si="32"/>
        <v>0.09</v>
      </c>
      <c r="S233" s="138">
        <v>0</v>
      </c>
      <c r="T233" s="139">
        <f t="shared" si="33"/>
        <v>0</v>
      </c>
      <c r="AR233" s="140" t="s">
        <v>377</v>
      </c>
      <c r="AT233" s="140" t="s">
        <v>544</v>
      </c>
      <c r="AU233" s="140" t="s">
        <v>84</v>
      </c>
      <c r="AY233" s="15" t="s">
        <v>158</v>
      </c>
      <c r="BE233" s="141">
        <f t="shared" si="34"/>
        <v>0</v>
      </c>
      <c r="BF233" s="141">
        <f t="shared" si="35"/>
        <v>0</v>
      </c>
      <c r="BG233" s="141">
        <f t="shared" si="36"/>
        <v>0</v>
      </c>
      <c r="BH233" s="141">
        <f t="shared" si="37"/>
        <v>0</v>
      </c>
      <c r="BI233" s="141">
        <f t="shared" si="38"/>
        <v>0</v>
      </c>
      <c r="BJ233" s="15" t="s">
        <v>80</v>
      </c>
      <c r="BK233" s="141">
        <f t="shared" si="39"/>
        <v>0</v>
      </c>
      <c r="BL233" s="15" t="s">
        <v>294</v>
      </c>
      <c r="BM233" s="140" t="s">
        <v>1954</v>
      </c>
    </row>
    <row r="234" spans="2:65" s="1" customFormat="1" ht="24.2" customHeight="1">
      <c r="B234" s="128"/>
      <c r="C234" s="129" t="s">
        <v>716</v>
      </c>
      <c r="D234" s="129" t="s">
        <v>159</v>
      </c>
      <c r="E234" s="130" t="s">
        <v>1955</v>
      </c>
      <c r="F234" s="131" t="s">
        <v>1956</v>
      </c>
      <c r="G234" s="132" t="s">
        <v>352</v>
      </c>
      <c r="H234" s="133">
        <v>100</v>
      </c>
      <c r="I234" s="134"/>
      <c r="J234" s="135">
        <f t="shared" si="30"/>
        <v>0</v>
      </c>
      <c r="K234" s="131" t="s">
        <v>225</v>
      </c>
      <c r="L234" s="30"/>
      <c r="M234" s="136" t="s">
        <v>1</v>
      </c>
      <c r="N234" s="137" t="s">
        <v>41</v>
      </c>
      <c r="P234" s="138">
        <f t="shared" si="31"/>
        <v>0</v>
      </c>
      <c r="Q234" s="138">
        <v>0</v>
      </c>
      <c r="R234" s="138">
        <f t="shared" si="32"/>
        <v>0</v>
      </c>
      <c r="S234" s="138">
        <v>0</v>
      </c>
      <c r="T234" s="139">
        <f t="shared" si="33"/>
        <v>0</v>
      </c>
      <c r="AR234" s="140" t="s">
        <v>294</v>
      </c>
      <c r="AT234" s="140" t="s">
        <v>159</v>
      </c>
      <c r="AU234" s="140" t="s">
        <v>84</v>
      </c>
      <c r="AY234" s="15" t="s">
        <v>158</v>
      </c>
      <c r="BE234" s="141">
        <f t="shared" si="34"/>
        <v>0</v>
      </c>
      <c r="BF234" s="141">
        <f t="shared" si="35"/>
        <v>0</v>
      </c>
      <c r="BG234" s="141">
        <f t="shared" si="36"/>
        <v>0</v>
      </c>
      <c r="BH234" s="141">
        <f t="shared" si="37"/>
        <v>0</v>
      </c>
      <c r="BI234" s="141">
        <f t="shared" si="38"/>
        <v>0</v>
      </c>
      <c r="BJ234" s="15" t="s">
        <v>80</v>
      </c>
      <c r="BK234" s="141">
        <f t="shared" si="39"/>
        <v>0</v>
      </c>
      <c r="BL234" s="15" t="s">
        <v>294</v>
      </c>
      <c r="BM234" s="140" t="s">
        <v>1957</v>
      </c>
    </row>
    <row r="235" spans="2:65" s="1" customFormat="1" ht="16.5" customHeight="1">
      <c r="B235" s="128"/>
      <c r="C235" s="166" t="s">
        <v>720</v>
      </c>
      <c r="D235" s="166" t="s">
        <v>544</v>
      </c>
      <c r="E235" s="167" t="s">
        <v>1958</v>
      </c>
      <c r="F235" s="168" t="s">
        <v>1959</v>
      </c>
      <c r="G235" s="169" t="s">
        <v>1261</v>
      </c>
      <c r="H235" s="170">
        <v>13.5</v>
      </c>
      <c r="I235" s="171"/>
      <c r="J235" s="172">
        <f t="shared" si="30"/>
        <v>0</v>
      </c>
      <c r="K235" s="168" t="s">
        <v>225</v>
      </c>
      <c r="L235" s="173"/>
      <c r="M235" s="174" t="s">
        <v>1</v>
      </c>
      <c r="N235" s="175" t="s">
        <v>41</v>
      </c>
      <c r="P235" s="138">
        <f t="shared" si="31"/>
        <v>0</v>
      </c>
      <c r="Q235" s="138">
        <v>1E-3</v>
      </c>
      <c r="R235" s="138">
        <f t="shared" si="32"/>
        <v>1.35E-2</v>
      </c>
      <c r="S235" s="138">
        <v>0</v>
      </c>
      <c r="T235" s="139">
        <f t="shared" si="33"/>
        <v>0</v>
      </c>
      <c r="AR235" s="140" t="s">
        <v>377</v>
      </c>
      <c r="AT235" s="140" t="s">
        <v>544</v>
      </c>
      <c r="AU235" s="140" t="s">
        <v>84</v>
      </c>
      <c r="AY235" s="15" t="s">
        <v>158</v>
      </c>
      <c r="BE235" s="141">
        <f t="shared" si="34"/>
        <v>0</v>
      </c>
      <c r="BF235" s="141">
        <f t="shared" si="35"/>
        <v>0</v>
      </c>
      <c r="BG235" s="141">
        <f t="shared" si="36"/>
        <v>0</v>
      </c>
      <c r="BH235" s="141">
        <f t="shared" si="37"/>
        <v>0</v>
      </c>
      <c r="BI235" s="141">
        <f t="shared" si="38"/>
        <v>0</v>
      </c>
      <c r="BJ235" s="15" t="s">
        <v>80</v>
      </c>
      <c r="BK235" s="141">
        <f t="shared" si="39"/>
        <v>0</v>
      </c>
      <c r="BL235" s="15" t="s">
        <v>294</v>
      </c>
      <c r="BM235" s="140" t="s">
        <v>1960</v>
      </c>
    </row>
    <row r="236" spans="2:65" s="11" customFormat="1">
      <c r="B236" s="142"/>
      <c r="D236" s="143" t="s">
        <v>165</v>
      </c>
      <c r="E236" s="144" t="s">
        <v>1</v>
      </c>
      <c r="F236" s="145" t="s">
        <v>1961</v>
      </c>
      <c r="H236" s="146">
        <v>13.5</v>
      </c>
      <c r="I236" s="147"/>
      <c r="L236" s="142"/>
      <c r="M236" s="148"/>
      <c r="T236" s="149"/>
      <c r="AT236" s="144" t="s">
        <v>165</v>
      </c>
      <c r="AU236" s="144" t="s">
        <v>84</v>
      </c>
      <c r="AV236" s="11" t="s">
        <v>84</v>
      </c>
      <c r="AW236" s="11" t="s">
        <v>32</v>
      </c>
      <c r="AX236" s="11" t="s">
        <v>80</v>
      </c>
      <c r="AY236" s="144" t="s">
        <v>158</v>
      </c>
    </row>
    <row r="237" spans="2:65" s="1" customFormat="1" ht="16.5" customHeight="1">
      <c r="B237" s="128"/>
      <c r="C237" s="166" t="s">
        <v>725</v>
      </c>
      <c r="D237" s="166" t="s">
        <v>544</v>
      </c>
      <c r="E237" s="167" t="s">
        <v>1962</v>
      </c>
      <c r="F237" s="168" t="s">
        <v>1963</v>
      </c>
      <c r="G237" s="169" t="s">
        <v>325</v>
      </c>
      <c r="H237" s="170">
        <v>38</v>
      </c>
      <c r="I237" s="171"/>
      <c r="J237" s="172">
        <f t="shared" ref="J237:J265" si="40">ROUND(I237*H237,2)</f>
        <v>0</v>
      </c>
      <c r="K237" s="168" t="s">
        <v>1</v>
      </c>
      <c r="L237" s="173"/>
      <c r="M237" s="174" t="s">
        <v>1</v>
      </c>
      <c r="N237" s="175" t="s">
        <v>41</v>
      </c>
      <c r="P237" s="138">
        <f t="shared" ref="P237:P265" si="41">O237*H237</f>
        <v>0</v>
      </c>
      <c r="Q237" s="138">
        <v>0</v>
      </c>
      <c r="R237" s="138">
        <f t="shared" ref="R237:R265" si="42">Q237*H237</f>
        <v>0</v>
      </c>
      <c r="S237" s="138">
        <v>0</v>
      </c>
      <c r="T237" s="139">
        <f t="shared" ref="T237:T265" si="43">S237*H237</f>
        <v>0</v>
      </c>
      <c r="AR237" s="140" t="s">
        <v>377</v>
      </c>
      <c r="AT237" s="140" t="s">
        <v>544</v>
      </c>
      <c r="AU237" s="140" t="s">
        <v>84</v>
      </c>
      <c r="AY237" s="15" t="s">
        <v>158</v>
      </c>
      <c r="BE237" s="141">
        <f t="shared" ref="BE237:BE265" si="44">IF(N237="základní",J237,0)</f>
        <v>0</v>
      </c>
      <c r="BF237" s="141">
        <f t="shared" ref="BF237:BF265" si="45">IF(N237="snížená",J237,0)</f>
        <v>0</v>
      </c>
      <c r="BG237" s="141">
        <f t="shared" ref="BG237:BG265" si="46">IF(N237="zákl. přenesená",J237,0)</f>
        <v>0</v>
      </c>
      <c r="BH237" s="141">
        <f t="shared" ref="BH237:BH265" si="47">IF(N237="sníž. přenesená",J237,0)</f>
        <v>0</v>
      </c>
      <c r="BI237" s="141">
        <f t="shared" ref="BI237:BI265" si="48">IF(N237="nulová",J237,0)</f>
        <v>0</v>
      </c>
      <c r="BJ237" s="15" t="s">
        <v>80</v>
      </c>
      <c r="BK237" s="141">
        <f t="shared" ref="BK237:BK265" si="49">ROUND(I237*H237,2)</f>
        <v>0</v>
      </c>
      <c r="BL237" s="15" t="s">
        <v>294</v>
      </c>
      <c r="BM237" s="140" t="s">
        <v>1964</v>
      </c>
    </row>
    <row r="238" spans="2:65" s="1" customFormat="1" ht="16.5" customHeight="1">
      <c r="B238" s="128"/>
      <c r="C238" s="166" t="s">
        <v>731</v>
      </c>
      <c r="D238" s="166" t="s">
        <v>544</v>
      </c>
      <c r="E238" s="167" t="s">
        <v>1965</v>
      </c>
      <c r="F238" s="168" t="s">
        <v>1966</v>
      </c>
      <c r="G238" s="169" t="s">
        <v>325</v>
      </c>
      <c r="H238" s="170">
        <v>26</v>
      </c>
      <c r="I238" s="171"/>
      <c r="J238" s="172">
        <f t="shared" si="40"/>
        <v>0</v>
      </c>
      <c r="K238" s="168" t="s">
        <v>1</v>
      </c>
      <c r="L238" s="173"/>
      <c r="M238" s="174" t="s">
        <v>1</v>
      </c>
      <c r="N238" s="175" t="s">
        <v>41</v>
      </c>
      <c r="P238" s="138">
        <f t="shared" si="41"/>
        <v>0</v>
      </c>
      <c r="Q238" s="138">
        <v>0</v>
      </c>
      <c r="R238" s="138">
        <f t="shared" si="42"/>
        <v>0</v>
      </c>
      <c r="S238" s="138">
        <v>0</v>
      </c>
      <c r="T238" s="139">
        <f t="shared" si="43"/>
        <v>0</v>
      </c>
      <c r="AR238" s="140" t="s">
        <v>377</v>
      </c>
      <c r="AT238" s="140" t="s">
        <v>544</v>
      </c>
      <c r="AU238" s="140" t="s">
        <v>84</v>
      </c>
      <c r="AY238" s="15" t="s">
        <v>158</v>
      </c>
      <c r="BE238" s="141">
        <f t="shared" si="44"/>
        <v>0</v>
      </c>
      <c r="BF238" s="141">
        <f t="shared" si="45"/>
        <v>0</v>
      </c>
      <c r="BG238" s="141">
        <f t="shared" si="46"/>
        <v>0</v>
      </c>
      <c r="BH238" s="141">
        <f t="shared" si="47"/>
        <v>0</v>
      </c>
      <c r="BI238" s="141">
        <f t="shared" si="48"/>
        <v>0</v>
      </c>
      <c r="BJ238" s="15" t="s">
        <v>80</v>
      </c>
      <c r="BK238" s="141">
        <f t="shared" si="49"/>
        <v>0</v>
      </c>
      <c r="BL238" s="15" t="s">
        <v>294</v>
      </c>
      <c r="BM238" s="140" t="s">
        <v>1967</v>
      </c>
    </row>
    <row r="239" spans="2:65" s="1" customFormat="1" ht="16.5" customHeight="1">
      <c r="B239" s="128"/>
      <c r="C239" s="166" t="s">
        <v>743</v>
      </c>
      <c r="D239" s="166" t="s">
        <v>544</v>
      </c>
      <c r="E239" s="167" t="s">
        <v>1968</v>
      </c>
      <c r="F239" s="168" t="s">
        <v>1969</v>
      </c>
      <c r="G239" s="169" t="s">
        <v>325</v>
      </c>
      <c r="H239" s="170">
        <v>90</v>
      </c>
      <c r="I239" s="171"/>
      <c r="J239" s="172">
        <f t="shared" si="40"/>
        <v>0</v>
      </c>
      <c r="K239" s="168" t="s">
        <v>1</v>
      </c>
      <c r="L239" s="173"/>
      <c r="M239" s="174" t="s">
        <v>1</v>
      </c>
      <c r="N239" s="175" t="s">
        <v>41</v>
      </c>
      <c r="P239" s="138">
        <f t="shared" si="41"/>
        <v>0</v>
      </c>
      <c r="Q239" s="138">
        <v>0</v>
      </c>
      <c r="R239" s="138">
        <f t="shared" si="42"/>
        <v>0</v>
      </c>
      <c r="S239" s="138">
        <v>0</v>
      </c>
      <c r="T239" s="139">
        <f t="shared" si="43"/>
        <v>0</v>
      </c>
      <c r="AR239" s="140" t="s">
        <v>377</v>
      </c>
      <c r="AT239" s="140" t="s">
        <v>544</v>
      </c>
      <c r="AU239" s="140" t="s">
        <v>84</v>
      </c>
      <c r="AY239" s="15" t="s">
        <v>158</v>
      </c>
      <c r="BE239" s="141">
        <f t="shared" si="44"/>
        <v>0</v>
      </c>
      <c r="BF239" s="141">
        <f t="shared" si="45"/>
        <v>0</v>
      </c>
      <c r="BG239" s="141">
        <f t="shared" si="46"/>
        <v>0</v>
      </c>
      <c r="BH239" s="141">
        <f t="shared" si="47"/>
        <v>0</v>
      </c>
      <c r="BI239" s="141">
        <f t="shared" si="48"/>
        <v>0</v>
      </c>
      <c r="BJ239" s="15" t="s">
        <v>80</v>
      </c>
      <c r="BK239" s="141">
        <f t="shared" si="49"/>
        <v>0</v>
      </c>
      <c r="BL239" s="15" t="s">
        <v>294</v>
      </c>
      <c r="BM239" s="140" t="s">
        <v>1970</v>
      </c>
    </row>
    <row r="240" spans="2:65" s="1" customFormat="1" ht="16.5" customHeight="1">
      <c r="B240" s="128"/>
      <c r="C240" s="129" t="s">
        <v>747</v>
      </c>
      <c r="D240" s="129" t="s">
        <v>159</v>
      </c>
      <c r="E240" s="130" t="s">
        <v>1971</v>
      </c>
      <c r="F240" s="131" t="s">
        <v>1972</v>
      </c>
      <c r="G240" s="132" t="s">
        <v>325</v>
      </c>
      <c r="H240" s="133">
        <v>19</v>
      </c>
      <c r="I240" s="134"/>
      <c r="J240" s="135">
        <f t="shared" si="40"/>
        <v>0</v>
      </c>
      <c r="K240" s="131" t="s">
        <v>225</v>
      </c>
      <c r="L240" s="30"/>
      <c r="M240" s="136" t="s">
        <v>1</v>
      </c>
      <c r="N240" s="137" t="s">
        <v>41</v>
      </c>
      <c r="P240" s="138">
        <f t="shared" si="41"/>
        <v>0</v>
      </c>
      <c r="Q240" s="138">
        <v>0</v>
      </c>
      <c r="R240" s="138">
        <f t="shared" si="42"/>
        <v>0</v>
      </c>
      <c r="S240" s="138">
        <v>0</v>
      </c>
      <c r="T240" s="139">
        <f t="shared" si="43"/>
        <v>0</v>
      </c>
      <c r="AR240" s="140" t="s">
        <v>294</v>
      </c>
      <c r="AT240" s="140" t="s">
        <v>159</v>
      </c>
      <c r="AU240" s="140" t="s">
        <v>84</v>
      </c>
      <c r="AY240" s="15" t="s">
        <v>158</v>
      </c>
      <c r="BE240" s="141">
        <f t="shared" si="44"/>
        <v>0</v>
      </c>
      <c r="BF240" s="141">
        <f t="shared" si="45"/>
        <v>0</v>
      </c>
      <c r="BG240" s="141">
        <f t="shared" si="46"/>
        <v>0</v>
      </c>
      <c r="BH240" s="141">
        <f t="shared" si="47"/>
        <v>0</v>
      </c>
      <c r="BI240" s="141">
        <f t="shared" si="48"/>
        <v>0</v>
      </c>
      <c r="BJ240" s="15" t="s">
        <v>80</v>
      </c>
      <c r="BK240" s="141">
        <f t="shared" si="49"/>
        <v>0</v>
      </c>
      <c r="BL240" s="15" t="s">
        <v>294</v>
      </c>
      <c r="BM240" s="140" t="s">
        <v>1973</v>
      </c>
    </row>
    <row r="241" spans="2:65" s="1" customFormat="1" ht="33" customHeight="1">
      <c r="B241" s="128"/>
      <c r="C241" s="166" t="s">
        <v>751</v>
      </c>
      <c r="D241" s="166" t="s">
        <v>544</v>
      </c>
      <c r="E241" s="167" t="s">
        <v>1974</v>
      </c>
      <c r="F241" s="168" t="s">
        <v>1975</v>
      </c>
      <c r="G241" s="169" t="s">
        <v>325</v>
      </c>
      <c r="H241" s="170">
        <v>14</v>
      </c>
      <c r="I241" s="171"/>
      <c r="J241" s="172">
        <f t="shared" si="40"/>
        <v>0</v>
      </c>
      <c r="K241" s="168" t="s">
        <v>1</v>
      </c>
      <c r="L241" s="173"/>
      <c r="M241" s="174" t="s">
        <v>1</v>
      </c>
      <c r="N241" s="175" t="s">
        <v>41</v>
      </c>
      <c r="P241" s="138">
        <f t="shared" si="41"/>
        <v>0</v>
      </c>
      <c r="Q241" s="138">
        <v>0</v>
      </c>
      <c r="R241" s="138">
        <f t="shared" si="42"/>
        <v>0</v>
      </c>
      <c r="S241" s="138">
        <v>0</v>
      </c>
      <c r="T241" s="139">
        <f t="shared" si="43"/>
        <v>0</v>
      </c>
      <c r="AR241" s="140" t="s">
        <v>377</v>
      </c>
      <c r="AT241" s="140" t="s">
        <v>544</v>
      </c>
      <c r="AU241" s="140" t="s">
        <v>84</v>
      </c>
      <c r="AY241" s="15" t="s">
        <v>158</v>
      </c>
      <c r="BE241" s="141">
        <f t="shared" si="44"/>
        <v>0</v>
      </c>
      <c r="BF241" s="141">
        <f t="shared" si="45"/>
        <v>0</v>
      </c>
      <c r="BG241" s="141">
        <f t="shared" si="46"/>
        <v>0</v>
      </c>
      <c r="BH241" s="141">
        <f t="shared" si="47"/>
        <v>0</v>
      </c>
      <c r="BI241" s="141">
        <f t="shared" si="48"/>
        <v>0</v>
      </c>
      <c r="BJ241" s="15" t="s">
        <v>80</v>
      </c>
      <c r="BK241" s="141">
        <f t="shared" si="49"/>
        <v>0</v>
      </c>
      <c r="BL241" s="15" t="s">
        <v>294</v>
      </c>
      <c r="BM241" s="140" t="s">
        <v>1976</v>
      </c>
    </row>
    <row r="242" spans="2:65" s="1" customFormat="1" ht="37.9" customHeight="1">
      <c r="B242" s="128"/>
      <c r="C242" s="166" t="s">
        <v>756</v>
      </c>
      <c r="D242" s="166" t="s">
        <v>544</v>
      </c>
      <c r="E242" s="167" t="s">
        <v>1977</v>
      </c>
      <c r="F242" s="168" t="s">
        <v>1978</v>
      </c>
      <c r="G242" s="169" t="s">
        <v>325</v>
      </c>
      <c r="H242" s="170">
        <v>5</v>
      </c>
      <c r="I242" s="171"/>
      <c r="J242" s="172">
        <f t="shared" si="40"/>
        <v>0</v>
      </c>
      <c r="K242" s="168" t="s">
        <v>1</v>
      </c>
      <c r="L242" s="173"/>
      <c r="M242" s="174" t="s">
        <v>1</v>
      </c>
      <c r="N242" s="175" t="s">
        <v>41</v>
      </c>
      <c r="P242" s="138">
        <f t="shared" si="41"/>
        <v>0</v>
      </c>
      <c r="Q242" s="138">
        <v>0</v>
      </c>
      <c r="R242" s="138">
        <f t="shared" si="42"/>
        <v>0</v>
      </c>
      <c r="S242" s="138">
        <v>0</v>
      </c>
      <c r="T242" s="139">
        <f t="shared" si="43"/>
        <v>0</v>
      </c>
      <c r="AR242" s="140" t="s">
        <v>377</v>
      </c>
      <c r="AT242" s="140" t="s">
        <v>544</v>
      </c>
      <c r="AU242" s="140" t="s">
        <v>84</v>
      </c>
      <c r="AY242" s="15" t="s">
        <v>158</v>
      </c>
      <c r="BE242" s="141">
        <f t="shared" si="44"/>
        <v>0</v>
      </c>
      <c r="BF242" s="141">
        <f t="shared" si="45"/>
        <v>0</v>
      </c>
      <c r="BG242" s="141">
        <f t="shared" si="46"/>
        <v>0</v>
      </c>
      <c r="BH242" s="141">
        <f t="shared" si="47"/>
        <v>0</v>
      </c>
      <c r="BI242" s="141">
        <f t="shared" si="48"/>
        <v>0</v>
      </c>
      <c r="BJ242" s="15" t="s">
        <v>80</v>
      </c>
      <c r="BK242" s="141">
        <f t="shared" si="49"/>
        <v>0</v>
      </c>
      <c r="BL242" s="15" t="s">
        <v>294</v>
      </c>
      <c r="BM242" s="140" t="s">
        <v>1979</v>
      </c>
    </row>
    <row r="243" spans="2:65" s="1" customFormat="1" ht="16.5" customHeight="1">
      <c r="B243" s="128"/>
      <c r="C243" s="129" t="s">
        <v>760</v>
      </c>
      <c r="D243" s="129" t="s">
        <v>159</v>
      </c>
      <c r="E243" s="130" t="s">
        <v>1980</v>
      </c>
      <c r="F243" s="131" t="s">
        <v>1981</v>
      </c>
      <c r="G243" s="132" t="s">
        <v>325</v>
      </c>
      <c r="H243" s="133">
        <v>4</v>
      </c>
      <c r="I243" s="134"/>
      <c r="J243" s="135">
        <f t="shared" si="40"/>
        <v>0</v>
      </c>
      <c r="K243" s="131" t="s">
        <v>225</v>
      </c>
      <c r="L243" s="30"/>
      <c r="M243" s="136" t="s">
        <v>1</v>
      </c>
      <c r="N243" s="137" t="s">
        <v>41</v>
      </c>
      <c r="P243" s="138">
        <f t="shared" si="41"/>
        <v>0</v>
      </c>
      <c r="Q243" s="138">
        <v>0</v>
      </c>
      <c r="R243" s="138">
        <f t="shared" si="42"/>
        <v>0</v>
      </c>
      <c r="S243" s="138">
        <v>0</v>
      </c>
      <c r="T243" s="139">
        <f t="shared" si="43"/>
        <v>0</v>
      </c>
      <c r="AR243" s="140" t="s">
        <v>294</v>
      </c>
      <c r="AT243" s="140" t="s">
        <v>159</v>
      </c>
      <c r="AU243" s="140" t="s">
        <v>84</v>
      </c>
      <c r="AY243" s="15" t="s">
        <v>158</v>
      </c>
      <c r="BE243" s="141">
        <f t="shared" si="44"/>
        <v>0</v>
      </c>
      <c r="BF243" s="141">
        <f t="shared" si="45"/>
        <v>0</v>
      </c>
      <c r="BG243" s="141">
        <f t="shared" si="46"/>
        <v>0</v>
      </c>
      <c r="BH243" s="141">
        <f t="shared" si="47"/>
        <v>0</v>
      </c>
      <c r="BI243" s="141">
        <f t="shared" si="48"/>
        <v>0</v>
      </c>
      <c r="BJ243" s="15" t="s">
        <v>80</v>
      </c>
      <c r="BK243" s="141">
        <f t="shared" si="49"/>
        <v>0</v>
      </c>
      <c r="BL243" s="15" t="s">
        <v>294</v>
      </c>
      <c r="BM243" s="140" t="s">
        <v>1982</v>
      </c>
    </row>
    <row r="244" spans="2:65" s="1" customFormat="1" ht="16.5" customHeight="1">
      <c r="B244" s="128"/>
      <c r="C244" s="129" t="s">
        <v>765</v>
      </c>
      <c r="D244" s="129" t="s">
        <v>159</v>
      </c>
      <c r="E244" s="130" t="s">
        <v>1983</v>
      </c>
      <c r="F244" s="131" t="s">
        <v>1984</v>
      </c>
      <c r="G244" s="132" t="s">
        <v>325</v>
      </c>
      <c r="H244" s="133">
        <v>5</v>
      </c>
      <c r="I244" s="134"/>
      <c r="J244" s="135">
        <f t="shared" si="40"/>
        <v>0</v>
      </c>
      <c r="K244" s="131" t="s">
        <v>225</v>
      </c>
      <c r="L244" s="30"/>
      <c r="M244" s="136" t="s">
        <v>1</v>
      </c>
      <c r="N244" s="137" t="s">
        <v>41</v>
      </c>
      <c r="P244" s="138">
        <f t="shared" si="41"/>
        <v>0</v>
      </c>
      <c r="Q244" s="138">
        <v>0</v>
      </c>
      <c r="R244" s="138">
        <f t="shared" si="42"/>
        <v>0</v>
      </c>
      <c r="S244" s="138">
        <v>0</v>
      </c>
      <c r="T244" s="139">
        <f t="shared" si="43"/>
        <v>0</v>
      </c>
      <c r="AR244" s="140" t="s">
        <v>294</v>
      </c>
      <c r="AT244" s="140" t="s">
        <v>159</v>
      </c>
      <c r="AU244" s="140" t="s">
        <v>84</v>
      </c>
      <c r="AY244" s="15" t="s">
        <v>158</v>
      </c>
      <c r="BE244" s="141">
        <f t="shared" si="44"/>
        <v>0</v>
      </c>
      <c r="BF244" s="141">
        <f t="shared" si="45"/>
        <v>0</v>
      </c>
      <c r="BG244" s="141">
        <f t="shared" si="46"/>
        <v>0</v>
      </c>
      <c r="BH244" s="141">
        <f t="shared" si="47"/>
        <v>0</v>
      </c>
      <c r="BI244" s="141">
        <f t="shared" si="48"/>
        <v>0</v>
      </c>
      <c r="BJ244" s="15" t="s">
        <v>80</v>
      </c>
      <c r="BK244" s="141">
        <f t="shared" si="49"/>
        <v>0</v>
      </c>
      <c r="BL244" s="15" t="s">
        <v>294</v>
      </c>
      <c r="BM244" s="140" t="s">
        <v>1985</v>
      </c>
    </row>
    <row r="245" spans="2:65" s="1" customFormat="1" ht="37.9" customHeight="1">
      <c r="B245" s="128"/>
      <c r="C245" s="166" t="s">
        <v>770</v>
      </c>
      <c r="D245" s="166" t="s">
        <v>544</v>
      </c>
      <c r="E245" s="167" t="s">
        <v>1986</v>
      </c>
      <c r="F245" s="168" t="s">
        <v>1987</v>
      </c>
      <c r="G245" s="169" t="s">
        <v>325</v>
      </c>
      <c r="H245" s="170">
        <v>5</v>
      </c>
      <c r="I245" s="171"/>
      <c r="J245" s="172">
        <f t="shared" si="40"/>
        <v>0</v>
      </c>
      <c r="K245" s="168" t="s">
        <v>1</v>
      </c>
      <c r="L245" s="173"/>
      <c r="M245" s="174" t="s">
        <v>1</v>
      </c>
      <c r="N245" s="175" t="s">
        <v>41</v>
      </c>
      <c r="P245" s="138">
        <f t="shared" si="41"/>
        <v>0</v>
      </c>
      <c r="Q245" s="138">
        <v>0</v>
      </c>
      <c r="R245" s="138">
        <f t="shared" si="42"/>
        <v>0</v>
      </c>
      <c r="S245" s="138">
        <v>0</v>
      </c>
      <c r="T245" s="139">
        <f t="shared" si="43"/>
        <v>0</v>
      </c>
      <c r="AR245" s="140" t="s">
        <v>377</v>
      </c>
      <c r="AT245" s="140" t="s">
        <v>544</v>
      </c>
      <c r="AU245" s="140" t="s">
        <v>84</v>
      </c>
      <c r="AY245" s="15" t="s">
        <v>158</v>
      </c>
      <c r="BE245" s="141">
        <f t="shared" si="44"/>
        <v>0</v>
      </c>
      <c r="BF245" s="141">
        <f t="shared" si="45"/>
        <v>0</v>
      </c>
      <c r="BG245" s="141">
        <f t="shared" si="46"/>
        <v>0</v>
      </c>
      <c r="BH245" s="141">
        <f t="shared" si="47"/>
        <v>0</v>
      </c>
      <c r="BI245" s="141">
        <f t="shared" si="48"/>
        <v>0</v>
      </c>
      <c r="BJ245" s="15" t="s">
        <v>80</v>
      </c>
      <c r="BK245" s="141">
        <f t="shared" si="49"/>
        <v>0</v>
      </c>
      <c r="BL245" s="15" t="s">
        <v>294</v>
      </c>
      <c r="BM245" s="140" t="s">
        <v>1988</v>
      </c>
    </row>
    <row r="246" spans="2:65" s="1" customFormat="1" ht="16.5" customHeight="1">
      <c r="B246" s="128"/>
      <c r="C246" s="129" t="s">
        <v>787</v>
      </c>
      <c r="D246" s="129" t="s">
        <v>159</v>
      </c>
      <c r="E246" s="130" t="s">
        <v>1989</v>
      </c>
      <c r="F246" s="131" t="s">
        <v>1990</v>
      </c>
      <c r="G246" s="132" t="s">
        <v>325</v>
      </c>
      <c r="H246" s="133">
        <v>7</v>
      </c>
      <c r="I246" s="134"/>
      <c r="J246" s="135">
        <f t="shared" si="40"/>
        <v>0</v>
      </c>
      <c r="K246" s="131" t="s">
        <v>225</v>
      </c>
      <c r="L246" s="30"/>
      <c r="M246" s="136" t="s">
        <v>1</v>
      </c>
      <c r="N246" s="137" t="s">
        <v>41</v>
      </c>
      <c r="P246" s="138">
        <f t="shared" si="41"/>
        <v>0</v>
      </c>
      <c r="Q246" s="138">
        <v>0</v>
      </c>
      <c r="R246" s="138">
        <f t="shared" si="42"/>
        <v>0</v>
      </c>
      <c r="S246" s="138">
        <v>0</v>
      </c>
      <c r="T246" s="139">
        <f t="shared" si="43"/>
        <v>0</v>
      </c>
      <c r="AR246" s="140" t="s">
        <v>294</v>
      </c>
      <c r="AT246" s="140" t="s">
        <v>159</v>
      </c>
      <c r="AU246" s="140" t="s">
        <v>84</v>
      </c>
      <c r="AY246" s="15" t="s">
        <v>158</v>
      </c>
      <c r="BE246" s="141">
        <f t="shared" si="44"/>
        <v>0</v>
      </c>
      <c r="BF246" s="141">
        <f t="shared" si="45"/>
        <v>0</v>
      </c>
      <c r="BG246" s="141">
        <f t="shared" si="46"/>
        <v>0</v>
      </c>
      <c r="BH246" s="141">
        <f t="shared" si="47"/>
        <v>0</v>
      </c>
      <c r="BI246" s="141">
        <f t="shared" si="48"/>
        <v>0</v>
      </c>
      <c r="BJ246" s="15" t="s">
        <v>80</v>
      </c>
      <c r="BK246" s="141">
        <f t="shared" si="49"/>
        <v>0</v>
      </c>
      <c r="BL246" s="15" t="s">
        <v>294</v>
      </c>
      <c r="BM246" s="140" t="s">
        <v>1991</v>
      </c>
    </row>
    <row r="247" spans="2:65" s="1" customFormat="1" ht="16.5" customHeight="1">
      <c r="B247" s="128"/>
      <c r="C247" s="166" t="s">
        <v>793</v>
      </c>
      <c r="D247" s="166" t="s">
        <v>544</v>
      </c>
      <c r="E247" s="167" t="s">
        <v>1992</v>
      </c>
      <c r="F247" s="168" t="s">
        <v>1993</v>
      </c>
      <c r="G247" s="169" t="s">
        <v>325</v>
      </c>
      <c r="H247" s="170">
        <v>7</v>
      </c>
      <c r="I247" s="171"/>
      <c r="J247" s="172">
        <f t="shared" si="40"/>
        <v>0</v>
      </c>
      <c r="K247" s="168" t="s">
        <v>225</v>
      </c>
      <c r="L247" s="173"/>
      <c r="M247" s="174" t="s">
        <v>1</v>
      </c>
      <c r="N247" s="175" t="s">
        <v>41</v>
      </c>
      <c r="P247" s="138">
        <f t="shared" si="41"/>
        <v>0</v>
      </c>
      <c r="Q247" s="138">
        <v>3.2000000000000003E-4</v>
      </c>
      <c r="R247" s="138">
        <f t="shared" si="42"/>
        <v>2.2400000000000002E-3</v>
      </c>
      <c r="S247" s="138">
        <v>0</v>
      </c>
      <c r="T247" s="139">
        <f t="shared" si="43"/>
        <v>0</v>
      </c>
      <c r="AR247" s="140" t="s">
        <v>377</v>
      </c>
      <c r="AT247" s="140" t="s">
        <v>544</v>
      </c>
      <c r="AU247" s="140" t="s">
        <v>84</v>
      </c>
      <c r="AY247" s="15" t="s">
        <v>158</v>
      </c>
      <c r="BE247" s="141">
        <f t="shared" si="44"/>
        <v>0</v>
      </c>
      <c r="BF247" s="141">
        <f t="shared" si="45"/>
        <v>0</v>
      </c>
      <c r="BG247" s="141">
        <f t="shared" si="46"/>
        <v>0</v>
      </c>
      <c r="BH247" s="141">
        <f t="shared" si="47"/>
        <v>0</v>
      </c>
      <c r="BI247" s="141">
        <f t="shared" si="48"/>
        <v>0</v>
      </c>
      <c r="BJ247" s="15" t="s">
        <v>80</v>
      </c>
      <c r="BK247" s="141">
        <f t="shared" si="49"/>
        <v>0</v>
      </c>
      <c r="BL247" s="15" t="s">
        <v>294</v>
      </c>
      <c r="BM247" s="140" t="s">
        <v>1994</v>
      </c>
    </row>
    <row r="248" spans="2:65" s="1" customFormat="1" ht="16.5" customHeight="1">
      <c r="B248" s="128"/>
      <c r="C248" s="129" t="s">
        <v>797</v>
      </c>
      <c r="D248" s="129" t="s">
        <v>159</v>
      </c>
      <c r="E248" s="130" t="s">
        <v>1995</v>
      </c>
      <c r="F248" s="131" t="s">
        <v>1996</v>
      </c>
      <c r="G248" s="132" t="s">
        <v>325</v>
      </c>
      <c r="H248" s="133">
        <v>1</v>
      </c>
      <c r="I248" s="134"/>
      <c r="J248" s="135">
        <f t="shared" si="40"/>
        <v>0</v>
      </c>
      <c r="K248" s="131" t="s">
        <v>225</v>
      </c>
      <c r="L248" s="30"/>
      <c r="M248" s="136" t="s">
        <v>1</v>
      </c>
      <c r="N248" s="137" t="s">
        <v>41</v>
      </c>
      <c r="P248" s="138">
        <f t="shared" si="41"/>
        <v>0</v>
      </c>
      <c r="Q248" s="138">
        <v>0</v>
      </c>
      <c r="R248" s="138">
        <f t="shared" si="42"/>
        <v>0</v>
      </c>
      <c r="S248" s="138">
        <v>0</v>
      </c>
      <c r="T248" s="139">
        <f t="shared" si="43"/>
        <v>0</v>
      </c>
      <c r="AR248" s="140" t="s">
        <v>294</v>
      </c>
      <c r="AT248" s="140" t="s">
        <v>159</v>
      </c>
      <c r="AU248" s="140" t="s">
        <v>84</v>
      </c>
      <c r="AY248" s="15" t="s">
        <v>158</v>
      </c>
      <c r="BE248" s="141">
        <f t="shared" si="44"/>
        <v>0</v>
      </c>
      <c r="BF248" s="141">
        <f t="shared" si="45"/>
        <v>0</v>
      </c>
      <c r="BG248" s="141">
        <f t="shared" si="46"/>
        <v>0</v>
      </c>
      <c r="BH248" s="141">
        <f t="shared" si="47"/>
        <v>0</v>
      </c>
      <c r="BI248" s="141">
        <f t="shared" si="48"/>
        <v>0</v>
      </c>
      <c r="BJ248" s="15" t="s">
        <v>80</v>
      </c>
      <c r="BK248" s="141">
        <f t="shared" si="49"/>
        <v>0</v>
      </c>
      <c r="BL248" s="15" t="s">
        <v>294</v>
      </c>
      <c r="BM248" s="140" t="s">
        <v>1997</v>
      </c>
    </row>
    <row r="249" spans="2:65" s="1" customFormat="1" ht="16.5" customHeight="1">
      <c r="B249" s="128"/>
      <c r="C249" s="166" t="s">
        <v>801</v>
      </c>
      <c r="D249" s="166" t="s">
        <v>544</v>
      </c>
      <c r="E249" s="167" t="s">
        <v>1998</v>
      </c>
      <c r="F249" s="168" t="s">
        <v>1999</v>
      </c>
      <c r="G249" s="169" t="s">
        <v>325</v>
      </c>
      <c r="H249" s="170">
        <v>1</v>
      </c>
      <c r="I249" s="171"/>
      <c r="J249" s="172">
        <f t="shared" si="40"/>
        <v>0</v>
      </c>
      <c r="K249" s="168" t="s">
        <v>225</v>
      </c>
      <c r="L249" s="173"/>
      <c r="M249" s="174" t="s">
        <v>1</v>
      </c>
      <c r="N249" s="175" t="s">
        <v>41</v>
      </c>
      <c r="P249" s="138">
        <f t="shared" si="41"/>
        <v>0</v>
      </c>
      <c r="Q249" s="138">
        <v>1.6000000000000001E-4</v>
      </c>
      <c r="R249" s="138">
        <f t="shared" si="42"/>
        <v>1.6000000000000001E-4</v>
      </c>
      <c r="S249" s="138">
        <v>0</v>
      </c>
      <c r="T249" s="139">
        <f t="shared" si="43"/>
        <v>0</v>
      </c>
      <c r="AR249" s="140" t="s">
        <v>377</v>
      </c>
      <c r="AT249" s="140" t="s">
        <v>544</v>
      </c>
      <c r="AU249" s="140" t="s">
        <v>84</v>
      </c>
      <c r="AY249" s="15" t="s">
        <v>158</v>
      </c>
      <c r="BE249" s="141">
        <f t="shared" si="44"/>
        <v>0</v>
      </c>
      <c r="BF249" s="141">
        <f t="shared" si="45"/>
        <v>0</v>
      </c>
      <c r="BG249" s="141">
        <f t="shared" si="46"/>
        <v>0</v>
      </c>
      <c r="BH249" s="141">
        <f t="shared" si="47"/>
        <v>0</v>
      </c>
      <c r="BI249" s="141">
        <f t="shared" si="48"/>
        <v>0</v>
      </c>
      <c r="BJ249" s="15" t="s">
        <v>80</v>
      </c>
      <c r="BK249" s="141">
        <f t="shared" si="49"/>
        <v>0</v>
      </c>
      <c r="BL249" s="15" t="s">
        <v>294</v>
      </c>
      <c r="BM249" s="140" t="s">
        <v>2000</v>
      </c>
    </row>
    <row r="250" spans="2:65" s="1" customFormat="1" ht="21.75" customHeight="1">
      <c r="B250" s="128"/>
      <c r="C250" s="129" t="s">
        <v>807</v>
      </c>
      <c r="D250" s="129" t="s">
        <v>159</v>
      </c>
      <c r="E250" s="130" t="s">
        <v>2001</v>
      </c>
      <c r="F250" s="131" t="s">
        <v>2002</v>
      </c>
      <c r="G250" s="132" t="s">
        <v>325</v>
      </c>
      <c r="H250" s="133">
        <v>4</v>
      </c>
      <c r="I250" s="134"/>
      <c r="J250" s="135">
        <f t="shared" si="40"/>
        <v>0</v>
      </c>
      <c r="K250" s="131" t="s">
        <v>225</v>
      </c>
      <c r="L250" s="30"/>
      <c r="M250" s="136" t="s">
        <v>1</v>
      </c>
      <c r="N250" s="137" t="s">
        <v>41</v>
      </c>
      <c r="P250" s="138">
        <f t="shared" si="41"/>
        <v>0</v>
      </c>
      <c r="Q250" s="138">
        <v>0</v>
      </c>
      <c r="R250" s="138">
        <f t="shared" si="42"/>
        <v>0</v>
      </c>
      <c r="S250" s="138">
        <v>0</v>
      </c>
      <c r="T250" s="139">
        <f t="shared" si="43"/>
        <v>0</v>
      </c>
      <c r="AR250" s="140" t="s">
        <v>294</v>
      </c>
      <c r="AT250" s="140" t="s">
        <v>159</v>
      </c>
      <c r="AU250" s="140" t="s">
        <v>84</v>
      </c>
      <c r="AY250" s="15" t="s">
        <v>158</v>
      </c>
      <c r="BE250" s="141">
        <f t="shared" si="44"/>
        <v>0</v>
      </c>
      <c r="BF250" s="141">
        <f t="shared" si="45"/>
        <v>0</v>
      </c>
      <c r="BG250" s="141">
        <f t="shared" si="46"/>
        <v>0</v>
      </c>
      <c r="BH250" s="141">
        <f t="shared" si="47"/>
        <v>0</v>
      </c>
      <c r="BI250" s="141">
        <f t="shared" si="48"/>
        <v>0</v>
      </c>
      <c r="BJ250" s="15" t="s">
        <v>80</v>
      </c>
      <c r="BK250" s="141">
        <f t="shared" si="49"/>
        <v>0</v>
      </c>
      <c r="BL250" s="15" t="s">
        <v>294</v>
      </c>
      <c r="BM250" s="140" t="s">
        <v>2003</v>
      </c>
    </row>
    <row r="251" spans="2:65" s="1" customFormat="1" ht="16.5" customHeight="1">
      <c r="B251" s="128"/>
      <c r="C251" s="166" t="s">
        <v>813</v>
      </c>
      <c r="D251" s="166" t="s">
        <v>544</v>
      </c>
      <c r="E251" s="167" t="s">
        <v>2004</v>
      </c>
      <c r="F251" s="168" t="s">
        <v>2005</v>
      </c>
      <c r="G251" s="169" t="s">
        <v>325</v>
      </c>
      <c r="H251" s="170">
        <v>4</v>
      </c>
      <c r="I251" s="171"/>
      <c r="J251" s="172">
        <f t="shared" si="40"/>
        <v>0</v>
      </c>
      <c r="K251" s="168" t="s">
        <v>225</v>
      </c>
      <c r="L251" s="173"/>
      <c r="M251" s="174" t="s">
        <v>1</v>
      </c>
      <c r="N251" s="175" t="s">
        <v>41</v>
      </c>
      <c r="P251" s="138">
        <f t="shared" si="41"/>
        <v>0</v>
      </c>
      <c r="Q251" s="138">
        <v>0</v>
      </c>
      <c r="R251" s="138">
        <f t="shared" si="42"/>
        <v>0</v>
      </c>
      <c r="S251" s="138">
        <v>0</v>
      </c>
      <c r="T251" s="139">
        <f t="shared" si="43"/>
        <v>0</v>
      </c>
      <c r="AR251" s="140" t="s">
        <v>377</v>
      </c>
      <c r="AT251" s="140" t="s">
        <v>544</v>
      </c>
      <c r="AU251" s="140" t="s">
        <v>84</v>
      </c>
      <c r="AY251" s="15" t="s">
        <v>158</v>
      </c>
      <c r="BE251" s="141">
        <f t="shared" si="44"/>
        <v>0</v>
      </c>
      <c r="BF251" s="141">
        <f t="shared" si="45"/>
        <v>0</v>
      </c>
      <c r="BG251" s="141">
        <f t="shared" si="46"/>
        <v>0</v>
      </c>
      <c r="BH251" s="141">
        <f t="shared" si="47"/>
        <v>0</v>
      </c>
      <c r="BI251" s="141">
        <f t="shared" si="48"/>
        <v>0</v>
      </c>
      <c r="BJ251" s="15" t="s">
        <v>80</v>
      </c>
      <c r="BK251" s="141">
        <f t="shared" si="49"/>
        <v>0</v>
      </c>
      <c r="BL251" s="15" t="s">
        <v>294</v>
      </c>
      <c r="BM251" s="140" t="s">
        <v>2006</v>
      </c>
    </row>
    <row r="252" spans="2:65" s="1" customFormat="1" ht="21.75" customHeight="1">
      <c r="B252" s="128"/>
      <c r="C252" s="129" t="s">
        <v>817</v>
      </c>
      <c r="D252" s="129" t="s">
        <v>159</v>
      </c>
      <c r="E252" s="130" t="s">
        <v>2007</v>
      </c>
      <c r="F252" s="131" t="s">
        <v>2008</v>
      </c>
      <c r="G252" s="132" t="s">
        <v>325</v>
      </c>
      <c r="H252" s="133">
        <v>1</v>
      </c>
      <c r="I252" s="134"/>
      <c r="J252" s="135">
        <f t="shared" si="40"/>
        <v>0</v>
      </c>
      <c r="K252" s="131" t="s">
        <v>225</v>
      </c>
      <c r="L252" s="30"/>
      <c r="M252" s="136" t="s">
        <v>1</v>
      </c>
      <c r="N252" s="137" t="s">
        <v>41</v>
      </c>
      <c r="P252" s="138">
        <f t="shared" si="41"/>
        <v>0</v>
      </c>
      <c r="Q252" s="138">
        <v>0</v>
      </c>
      <c r="R252" s="138">
        <f t="shared" si="42"/>
        <v>0</v>
      </c>
      <c r="S252" s="138">
        <v>0</v>
      </c>
      <c r="T252" s="139">
        <f t="shared" si="43"/>
        <v>0</v>
      </c>
      <c r="AR252" s="140" t="s">
        <v>294</v>
      </c>
      <c r="AT252" s="140" t="s">
        <v>159</v>
      </c>
      <c r="AU252" s="140" t="s">
        <v>84</v>
      </c>
      <c r="AY252" s="15" t="s">
        <v>158</v>
      </c>
      <c r="BE252" s="141">
        <f t="shared" si="44"/>
        <v>0</v>
      </c>
      <c r="BF252" s="141">
        <f t="shared" si="45"/>
        <v>0</v>
      </c>
      <c r="BG252" s="141">
        <f t="shared" si="46"/>
        <v>0</v>
      </c>
      <c r="BH252" s="141">
        <f t="shared" si="47"/>
        <v>0</v>
      </c>
      <c r="BI252" s="141">
        <f t="shared" si="48"/>
        <v>0</v>
      </c>
      <c r="BJ252" s="15" t="s">
        <v>80</v>
      </c>
      <c r="BK252" s="141">
        <f t="shared" si="49"/>
        <v>0</v>
      </c>
      <c r="BL252" s="15" t="s">
        <v>294</v>
      </c>
      <c r="BM252" s="140" t="s">
        <v>2009</v>
      </c>
    </row>
    <row r="253" spans="2:65" s="1" customFormat="1" ht="16.5" customHeight="1">
      <c r="B253" s="128"/>
      <c r="C253" s="166" t="s">
        <v>823</v>
      </c>
      <c r="D253" s="166" t="s">
        <v>544</v>
      </c>
      <c r="E253" s="167" t="s">
        <v>2010</v>
      </c>
      <c r="F253" s="168" t="s">
        <v>2011</v>
      </c>
      <c r="G253" s="169" t="s">
        <v>325</v>
      </c>
      <c r="H253" s="170">
        <v>1</v>
      </c>
      <c r="I253" s="171"/>
      <c r="J253" s="172">
        <f t="shared" si="40"/>
        <v>0</v>
      </c>
      <c r="K253" s="168" t="s">
        <v>225</v>
      </c>
      <c r="L253" s="173"/>
      <c r="M253" s="174" t="s">
        <v>1</v>
      </c>
      <c r="N253" s="175" t="s">
        <v>41</v>
      </c>
      <c r="P253" s="138">
        <f t="shared" si="41"/>
        <v>0</v>
      </c>
      <c r="Q253" s="138">
        <v>3.0000000000000001E-3</v>
      </c>
      <c r="R253" s="138">
        <f t="shared" si="42"/>
        <v>3.0000000000000001E-3</v>
      </c>
      <c r="S253" s="138">
        <v>0</v>
      </c>
      <c r="T253" s="139">
        <f t="shared" si="43"/>
        <v>0</v>
      </c>
      <c r="AR253" s="140" t="s">
        <v>377</v>
      </c>
      <c r="AT253" s="140" t="s">
        <v>544</v>
      </c>
      <c r="AU253" s="140" t="s">
        <v>84</v>
      </c>
      <c r="AY253" s="15" t="s">
        <v>158</v>
      </c>
      <c r="BE253" s="141">
        <f t="shared" si="44"/>
        <v>0</v>
      </c>
      <c r="BF253" s="141">
        <f t="shared" si="45"/>
        <v>0</v>
      </c>
      <c r="BG253" s="141">
        <f t="shared" si="46"/>
        <v>0</v>
      </c>
      <c r="BH253" s="141">
        <f t="shared" si="47"/>
        <v>0</v>
      </c>
      <c r="BI253" s="141">
        <f t="shared" si="48"/>
        <v>0</v>
      </c>
      <c r="BJ253" s="15" t="s">
        <v>80</v>
      </c>
      <c r="BK253" s="141">
        <f t="shared" si="49"/>
        <v>0</v>
      </c>
      <c r="BL253" s="15" t="s">
        <v>294</v>
      </c>
      <c r="BM253" s="140" t="s">
        <v>2012</v>
      </c>
    </row>
    <row r="254" spans="2:65" s="1" customFormat="1" ht="16.5" customHeight="1">
      <c r="B254" s="128"/>
      <c r="C254" s="129" t="s">
        <v>1137</v>
      </c>
      <c r="D254" s="129" t="s">
        <v>159</v>
      </c>
      <c r="E254" s="130" t="s">
        <v>2013</v>
      </c>
      <c r="F254" s="131" t="s">
        <v>2014</v>
      </c>
      <c r="G254" s="132" t="s">
        <v>325</v>
      </c>
      <c r="H254" s="133">
        <v>4</v>
      </c>
      <c r="I254" s="134"/>
      <c r="J254" s="135">
        <f t="shared" si="40"/>
        <v>0</v>
      </c>
      <c r="K254" s="131" t="s">
        <v>225</v>
      </c>
      <c r="L254" s="30"/>
      <c r="M254" s="136" t="s">
        <v>1</v>
      </c>
      <c r="N254" s="137" t="s">
        <v>41</v>
      </c>
      <c r="P254" s="138">
        <f t="shared" si="41"/>
        <v>0</v>
      </c>
      <c r="Q254" s="138">
        <v>0</v>
      </c>
      <c r="R254" s="138">
        <f t="shared" si="42"/>
        <v>0</v>
      </c>
      <c r="S254" s="138">
        <v>0</v>
      </c>
      <c r="T254" s="139">
        <f t="shared" si="43"/>
        <v>0</v>
      </c>
      <c r="AR254" s="140" t="s">
        <v>294</v>
      </c>
      <c r="AT254" s="140" t="s">
        <v>159</v>
      </c>
      <c r="AU254" s="140" t="s">
        <v>84</v>
      </c>
      <c r="AY254" s="15" t="s">
        <v>158</v>
      </c>
      <c r="BE254" s="141">
        <f t="shared" si="44"/>
        <v>0</v>
      </c>
      <c r="BF254" s="141">
        <f t="shared" si="45"/>
        <v>0</v>
      </c>
      <c r="BG254" s="141">
        <f t="shared" si="46"/>
        <v>0</v>
      </c>
      <c r="BH254" s="141">
        <f t="shared" si="47"/>
        <v>0</v>
      </c>
      <c r="BI254" s="141">
        <f t="shared" si="48"/>
        <v>0</v>
      </c>
      <c r="BJ254" s="15" t="s">
        <v>80</v>
      </c>
      <c r="BK254" s="141">
        <f t="shared" si="49"/>
        <v>0</v>
      </c>
      <c r="BL254" s="15" t="s">
        <v>294</v>
      </c>
      <c r="BM254" s="140" t="s">
        <v>2015</v>
      </c>
    </row>
    <row r="255" spans="2:65" s="1" customFormat="1" ht="16.5" customHeight="1">
      <c r="B255" s="128"/>
      <c r="C255" s="166" t="s">
        <v>1141</v>
      </c>
      <c r="D255" s="166" t="s">
        <v>544</v>
      </c>
      <c r="E255" s="167" t="s">
        <v>2010</v>
      </c>
      <c r="F255" s="168" t="s">
        <v>2011</v>
      </c>
      <c r="G255" s="169" t="s">
        <v>325</v>
      </c>
      <c r="H255" s="170">
        <v>4</v>
      </c>
      <c r="I255" s="171"/>
      <c r="J255" s="172">
        <f t="shared" si="40"/>
        <v>0</v>
      </c>
      <c r="K255" s="168" t="s">
        <v>225</v>
      </c>
      <c r="L255" s="173"/>
      <c r="M255" s="174" t="s">
        <v>1</v>
      </c>
      <c r="N255" s="175" t="s">
        <v>41</v>
      </c>
      <c r="P255" s="138">
        <f t="shared" si="41"/>
        <v>0</v>
      </c>
      <c r="Q255" s="138">
        <v>3.0000000000000001E-3</v>
      </c>
      <c r="R255" s="138">
        <f t="shared" si="42"/>
        <v>1.2E-2</v>
      </c>
      <c r="S255" s="138">
        <v>0</v>
      </c>
      <c r="T255" s="139">
        <f t="shared" si="43"/>
        <v>0</v>
      </c>
      <c r="AR255" s="140" t="s">
        <v>377</v>
      </c>
      <c r="AT255" s="140" t="s">
        <v>544</v>
      </c>
      <c r="AU255" s="140" t="s">
        <v>84</v>
      </c>
      <c r="AY255" s="15" t="s">
        <v>158</v>
      </c>
      <c r="BE255" s="141">
        <f t="shared" si="44"/>
        <v>0</v>
      </c>
      <c r="BF255" s="141">
        <f t="shared" si="45"/>
        <v>0</v>
      </c>
      <c r="BG255" s="141">
        <f t="shared" si="46"/>
        <v>0</v>
      </c>
      <c r="BH255" s="141">
        <f t="shared" si="47"/>
        <v>0</v>
      </c>
      <c r="BI255" s="141">
        <f t="shared" si="48"/>
        <v>0</v>
      </c>
      <c r="BJ255" s="15" t="s">
        <v>80</v>
      </c>
      <c r="BK255" s="141">
        <f t="shared" si="49"/>
        <v>0</v>
      </c>
      <c r="BL255" s="15" t="s">
        <v>294</v>
      </c>
      <c r="BM255" s="140" t="s">
        <v>2016</v>
      </c>
    </row>
    <row r="256" spans="2:65" s="1" customFormat="1" ht="37.9" customHeight="1">
      <c r="B256" s="128"/>
      <c r="C256" s="166" t="s">
        <v>1142</v>
      </c>
      <c r="D256" s="166" t="s">
        <v>544</v>
      </c>
      <c r="E256" s="167" t="s">
        <v>2017</v>
      </c>
      <c r="F256" s="168" t="s">
        <v>2018</v>
      </c>
      <c r="G256" s="169" t="s">
        <v>325</v>
      </c>
      <c r="H256" s="170">
        <v>4</v>
      </c>
      <c r="I256" s="171"/>
      <c r="J256" s="172">
        <f t="shared" si="40"/>
        <v>0</v>
      </c>
      <c r="K256" s="168" t="s">
        <v>225</v>
      </c>
      <c r="L256" s="173"/>
      <c r="M256" s="174" t="s">
        <v>1</v>
      </c>
      <c r="N256" s="175" t="s">
        <v>41</v>
      </c>
      <c r="P256" s="138">
        <f t="shared" si="41"/>
        <v>0</v>
      </c>
      <c r="Q256" s="138">
        <v>2.0999999999999999E-3</v>
      </c>
      <c r="R256" s="138">
        <f t="shared" si="42"/>
        <v>8.3999999999999995E-3</v>
      </c>
      <c r="S256" s="138">
        <v>0</v>
      </c>
      <c r="T256" s="139">
        <f t="shared" si="43"/>
        <v>0</v>
      </c>
      <c r="AR256" s="140" t="s">
        <v>377</v>
      </c>
      <c r="AT256" s="140" t="s">
        <v>544</v>
      </c>
      <c r="AU256" s="140" t="s">
        <v>84</v>
      </c>
      <c r="AY256" s="15" t="s">
        <v>158</v>
      </c>
      <c r="BE256" s="141">
        <f t="shared" si="44"/>
        <v>0</v>
      </c>
      <c r="BF256" s="141">
        <f t="shared" si="45"/>
        <v>0</v>
      </c>
      <c r="BG256" s="141">
        <f t="shared" si="46"/>
        <v>0</v>
      </c>
      <c r="BH256" s="141">
        <f t="shared" si="47"/>
        <v>0</v>
      </c>
      <c r="BI256" s="141">
        <f t="shared" si="48"/>
        <v>0</v>
      </c>
      <c r="BJ256" s="15" t="s">
        <v>80</v>
      </c>
      <c r="BK256" s="141">
        <f t="shared" si="49"/>
        <v>0</v>
      </c>
      <c r="BL256" s="15" t="s">
        <v>294</v>
      </c>
      <c r="BM256" s="140" t="s">
        <v>2019</v>
      </c>
    </row>
    <row r="257" spans="2:65" s="1" customFormat="1" ht="16.5" customHeight="1">
      <c r="B257" s="128"/>
      <c r="C257" s="129" t="s">
        <v>1143</v>
      </c>
      <c r="D257" s="129" t="s">
        <v>159</v>
      </c>
      <c r="E257" s="130" t="s">
        <v>2020</v>
      </c>
      <c r="F257" s="131" t="s">
        <v>2021</v>
      </c>
      <c r="G257" s="132" t="s">
        <v>325</v>
      </c>
      <c r="H257" s="133">
        <v>4</v>
      </c>
      <c r="I257" s="134"/>
      <c r="J257" s="135">
        <f t="shared" si="40"/>
        <v>0</v>
      </c>
      <c r="K257" s="131" t="s">
        <v>225</v>
      </c>
      <c r="L257" s="30"/>
      <c r="M257" s="136" t="s">
        <v>1</v>
      </c>
      <c r="N257" s="137" t="s">
        <v>41</v>
      </c>
      <c r="P257" s="138">
        <f t="shared" si="41"/>
        <v>0</v>
      </c>
      <c r="Q257" s="138">
        <v>0</v>
      </c>
      <c r="R257" s="138">
        <f t="shared" si="42"/>
        <v>0</v>
      </c>
      <c r="S257" s="138">
        <v>0</v>
      </c>
      <c r="T257" s="139">
        <f t="shared" si="43"/>
        <v>0</v>
      </c>
      <c r="AR257" s="140" t="s">
        <v>294</v>
      </c>
      <c r="AT257" s="140" t="s">
        <v>159</v>
      </c>
      <c r="AU257" s="140" t="s">
        <v>84</v>
      </c>
      <c r="AY257" s="15" t="s">
        <v>158</v>
      </c>
      <c r="BE257" s="141">
        <f t="shared" si="44"/>
        <v>0</v>
      </c>
      <c r="BF257" s="141">
        <f t="shared" si="45"/>
        <v>0</v>
      </c>
      <c r="BG257" s="141">
        <f t="shared" si="46"/>
        <v>0</v>
      </c>
      <c r="BH257" s="141">
        <f t="shared" si="47"/>
        <v>0</v>
      </c>
      <c r="BI257" s="141">
        <f t="shared" si="48"/>
        <v>0</v>
      </c>
      <c r="BJ257" s="15" t="s">
        <v>80</v>
      </c>
      <c r="BK257" s="141">
        <f t="shared" si="49"/>
        <v>0</v>
      </c>
      <c r="BL257" s="15" t="s">
        <v>294</v>
      </c>
      <c r="BM257" s="140" t="s">
        <v>2022</v>
      </c>
    </row>
    <row r="258" spans="2:65" s="1" customFormat="1" ht="24.2" customHeight="1">
      <c r="B258" s="128"/>
      <c r="C258" s="166" t="s">
        <v>1145</v>
      </c>
      <c r="D258" s="166" t="s">
        <v>544</v>
      </c>
      <c r="E258" s="167" t="s">
        <v>2023</v>
      </c>
      <c r="F258" s="168" t="s">
        <v>2024</v>
      </c>
      <c r="G258" s="169" t="s">
        <v>325</v>
      </c>
      <c r="H258" s="170">
        <v>4</v>
      </c>
      <c r="I258" s="171"/>
      <c r="J258" s="172">
        <f t="shared" si="40"/>
        <v>0</v>
      </c>
      <c r="K258" s="168" t="s">
        <v>1</v>
      </c>
      <c r="L258" s="173"/>
      <c r="M258" s="174" t="s">
        <v>1</v>
      </c>
      <c r="N258" s="175" t="s">
        <v>41</v>
      </c>
      <c r="P258" s="138">
        <f t="shared" si="41"/>
        <v>0</v>
      </c>
      <c r="Q258" s="138">
        <v>0</v>
      </c>
      <c r="R258" s="138">
        <f t="shared" si="42"/>
        <v>0</v>
      </c>
      <c r="S258" s="138">
        <v>0</v>
      </c>
      <c r="T258" s="139">
        <f t="shared" si="43"/>
        <v>0</v>
      </c>
      <c r="AR258" s="140" t="s">
        <v>377</v>
      </c>
      <c r="AT258" s="140" t="s">
        <v>544</v>
      </c>
      <c r="AU258" s="140" t="s">
        <v>84</v>
      </c>
      <c r="AY258" s="15" t="s">
        <v>158</v>
      </c>
      <c r="BE258" s="141">
        <f t="shared" si="44"/>
        <v>0</v>
      </c>
      <c r="BF258" s="141">
        <f t="shared" si="45"/>
        <v>0</v>
      </c>
      <c r="BG258" s="141">
        <f t="shared" si="46"/>
        <v>0</v>
      </c>
      <c r="BH258" s="141">
        <f t="shared" si="47"/>
        <v>0</v>
      </c>
      <c r="BI258" s="141">
        <f t="shared" si="48"/>
        <v>0</v>
      </c>
      <c r="BJ258" s="15" t="s">
        <v>80</v>
      </c>
      <c r="BK258" s="141">
        <f t="shared" si="49"/>
        <v>0</v>
      </c>
      <c r="BL258" s="15" t="s">
        <v>294</v>
      </c>
      <c r="BM258" s="140" t="s">
        <v>2025</v>
      </c>
    </row>
    <row r="259" spans="2:65" s="1" customFormat="1" ht="33" customHeight="1">
      <c r="B259" s="128"/>
      <c r="C259" s="166" t="s">
        <v>1146</v>
      </c>
      <c r="D259" s="166" t="s">
        <v>544</v>
      </c>
      <c r="E259" s="167" t="s">
        <v>2026</v>
      </c>
      <c r="F259" s="168" t="s">
        <v>2027</v>
      </c>
      <c r="G259" s="169" t="s">
        <v>325</v>
      </c>
      <c r="H259" s="170">
        <v>8</v>
      </c>
      <c r="I259" s="171"/>
      <c r="J259" s="172">
        <f t="shared" si="40"/>
        <v>0</v>
      </c>
      <c r="K259" s="168" t="s">
        <v>1</v>
      </c>
      <c r="L259" s="173"/>
      <c r="M259" s="174" t="s">
        <v>1</v>
      </c>
      <c r="N259" s="175" t="s">
        <v>41</v>
      </c>
      <c r="P259" s="138">
        <f t="shared" si="41"/>
        <v>0</v>
      </c>
      <c r="Q259" s="138">
        <v>0</v>
      </c>
      <c r="R259" s="138">
        <f t="shared" si="42"/>
        <v>0</v>
      </c>
      <c r="S259" s="138">
        <v>0</v>
      </c>
      <c r="T259" s="139">
        <f t="shared" si="43"/>
        <v>0</v>
      </c>
      <c r="AR259" s="140" t="s">
        <v>377</v>
      </c>
      <c r="AT259" s="140" t="s">
        <v>544</v>
      </c>
      <c r="AU259" s="140" t="s">
        <v>84</v>
      </c>
      <c r="AY259" s="15" t="s">
        <v>158</v>
      </c>
      <c r="BE259" s="141">
        <f t="shared" si="44"/>
        <v>0</v>
      </c>
      <c r="BF259" s="141">
        <f t="shared" si="45"/>
        <v>0</v>
      </c>
      <c r="BG259" s="141">
        <f t="shared" si="46"/>
        <v>0</v>
      </c>
      <c r="BH259" s="141">
        <f t="shared" si="47"/>
        <v>0</v>
      </c>
      <c r="BI259" s="141">
        <f t="shared" si="48"/>
        <v>0</v>
      </c>
      <c r="BJ259" s="15" t="s">
        <v>80</v>
      </c>
      <c r="BK259" s="141">
        <f t="shared" si="49"/>
        <v>0</v>
      </c>
      <c r="BL259" s="15" t="s">
        <v>294</v>
      </c>
      <c r="BM259" s="140" t="s">
        <v>2028</v>
      </c>
    </row>
    <row r="260" spans="2:65" s="1" customFormat="1" ht="24.2" customHeight="1">
      <c r="B260" s="128"/>
      <c r="C260" s="129" t="s">
        <v>1149</v>
      </c>
      <c r="D260" s="129" t="s">
        <v>159</v>
      </c>
      <c r="E260" s="130" t="s">
        <v>2029</v>
      </c>
      <c r="F260" s="131" t="s">
        <v>2030</v>
      </c>
      <c r="G260" s="132" t="s">
        <v>325</v>
      </c>
      <c r="H260" s="133">
        <v>1</v>
      </c>
      <c r="I260" s="134"/>
      <c r="J260" s="135">
        <f t="shared" si="40"/>
        <v>0</v>
      </c>
      <c r="K260" s="131" t="s">
        <v>225</v>
      </c>
      <c r="L260" s="30"/>
      <c r="M260" s="136" t="s">
        <v>1</v>
      </c>
      <c r="N260" s="137" t="s">
        <v>41</v>
      </c>
      <c r="P260" s="138">
        <f t="shared" si="41"/>
        <v>0</v>
      </c>
      <c r="Q260" s="138">
        <v>0</v>
      </c>
      <c r="R260" s="138">
        <f t="shared" si="42"/>
        <v>0</v>
      </c>
      <c r="S260" s="138">
        <v>0</v>
      </c>
      <c r="T260" s="139">
        <f t="shared" si="43"/>
        <v>0</v>
      </c>
      <c r="AR260" s="140" t="s">
        <v>294</v>
      </c>
      <c r="AT260" s="140" t="s">
        <v>159</v>
      </c>
      <c r="AU260" s="140" t="s">
        <v>84</v>
      </c>
      <c r="AY260" s="15" t="s">
        <v>158</v>
      </c>
      <c r="BE260" s="141">
        <f t="shared" si="44"/>
        <v>0</v>
      </c>
      <c r="BF260" s="141">
        <f t="shared" si="45"/>
        <v>0</v>
      </c>
      <c r="BG260" s="141">
        <f t="shared" si="46"/>
        <v>0</v>
      </c>
      <c r="BH260" s="141">
        <f t="shared" si="47"/>
        <v>0</v>
      </c>
      <c r="BI260" s="141">
        <f t="shared" si="48"/>
        <v>0</v>
      </c>
      <c r="BJ260" s="15" t="s">
        <v>80</v>
      </c>
      <c r="BK260" s="141">
        <f t="shared" si="49"/>
        <v>0</v>
      </c>
      <c r="BL260" s="15" t="s">
        <v>294</v>
      </c>
      <c r="BM260" s="140" t="s">
        <v>2031</v>
      </c>
    </row>
    <row r="261" spans="2:65" s="1" customFormat="1" ht="16.5" customHeight="1">
      <c r="B261" s="128"/>
      <c r="C261" s="129" t="s">
        <v>1150</v>
      </c>
      <c r="D261" s="129" t="s">
        <v>159</v>
      </c>
      <c r="E261" s="130" t="s">
        <v>2032</v>
      </c>
      <c r="F261" s="131" t="s">
        <v>2033</v>
      </c>
      <c r="G261" s="132" t="s">
        <v>325</v>
      </c>
      <c r="H261" s="133">
        <v>1</v>
      </c>
      <c r="I261" s="134"/>
      <c r="J261" s="135">
        <f t="shared" si="40"/>
        <v>0</v>
      </c>
      <c r="K261" s="131" t="s">
        <v>225</v>
      </c>
      <c r="L261" s="30"/>
      <c r="M261" s="136" t="s">
        <v>1</v>
      </c>
      <c r="N261" s="137" t="s">
        <v>41</v>
      </c>
      <c r="P261" s="138">
        <f t="shared" si="41"/>
        <v>0</v>
      </c>
      <c r="Q261" s="138">
        <v>0</v>
      </c>
      <c r="R261" s="138">
        <f t="shared" si="42"/>
        <v>0</v>
      </c>
      <c r="S261" s="138">
        <v>0</v>
      </c>
      <c r="T261" s="139">
        <f t="shared" si="43"/>
        <v>0</v>
      </c>
      <c r="AR261" s="140" t="s">
        <v>294</v>
      </c>
      <c r="AT261" s="140" t="s">
        <v>159</v>
      </c>
      <c r="AU261" s="140" t="s">
        <v>84</v>
      </c>
      <c r="AY261" s="15" t="s">
        <v>158</v>
      </c>
      <c r="BE261" s="141">
        <f t="shared" si="44"/>
        <v>0</v>
      </c>
      <c r="BF261" s="141">
        <f t="shared" si="45"/>
        <v>0</v>
      </c>
      <c r="BG261" s="141">
        <f t="shared" si="46"/>
        <v>0</v>
      </c>
      <c r="BH261" s="141">
        <f t="shared" si="47"/>
        <v>0</v>
      </c>
      <c r="BI261" s="141">
        <f t="shared" si="48"/>
        <v>0</v>
      </c>
      <c r="BJ261" s="15" t="s">
        <v>80</v>
      </c>
      <c r="BK261" s="141">
        <f t="shared" si="49"/>
        <v>0</v>
      </c>
      <c r="BL261" s="15" t="s">
        <v>294</v>
      </c>
      <c r="BM261" s="140" t="s">
        <v>2034</v>
      </c>
    </row>
    <row r="262" spans="2:65" s="1" customFormat="1" ht="37.9" customHeight="1">
      <c r="B262" s="128"/>
      <c r="C262" s="129" t="s">
        <v>1153</v>
      </c>
      <c r="D262" s="129" t="s">
        <v>159</v>
      </c>
      <c r="E262" s="130" t="s">
        <v>2035</v>
      </c>
      <c r="F262" s="131" t="s">
        <v>2036</v>
      </c>
      <c r="G262" s="132" t="s">
        <v>325</v>
      </c>
      <c r="H262" s="133">
        <v>2</v>
      </c>
      <c r="I262" s="134"/>
      <c r="J262" s="135">
        <f t="shared" si="40"/>
        <v>0</v>
      </c>
      <c r="K262" s="131" t="s">
        <v>225</v>
      </c>
      <c r="L262" s="30"/>
      <c r="M262" s="136" t="s">
        <v>1</v>
      </c>
      <c r="N262" s="137" t="s">
        <v>41</v>
      </c>
      <c r="P262" s="138">
        <f t="shared" si="41"/>
        <v>0</v>
      </c>
      <c r="Q262" s="138">
        <v>2.1000000000000001E-4</v>
      </c>
      <c r="R262" s="138">
        <f t="shared" si="42"/>
        <v>4.2000000000000002E-4</v>
      </c>
      <c r="S262" s="138">
        <v>0</v>
      </c>
      <c r="T262" s="139">
        <f t="shared" si="43"/>
        <v>0</v>
      </c>
      <c r="AR262" s="140" t="s">
        <v>294</v>
      </c>
      <c r="AT262" s="140" t="s">
        <v>159</v>
      </c>
      <c r="AU262" s="140" t="s">
        <v>84</v>
      </c>
      <c r="AY262" s="15" t="s">
        <v>158</v>
      </c>
      <c r="BE262" s="141">
        <f t="shared" si="44"/>
        <v>0</v>
      </c>
      <c r="BF262" s="141">
        <f t="shared" si="45"/>
        <v>0</v>
      </c>
      <c r="BG262" s="141">
        <f t="shared" si="46"/>
        <v>0</v>
      </c>
      <c r="BH262" s="141">
        <f t="shared" si="47"/>
        <v>0</v>
      </c>
      <c r="BI262" s="141">
        <f t="shared" si="48"/>
        <v>0</v>
      </c>
      <c r="BJ262" s="15" t="s">
        <v>80</v>
      </c>
      <c r="BK262" s="141">
        <f t="shared" si="49"/>
        <v>0</v>
      </c>
      <c r="BL262" s="15" t="s">
        <v>294</v>
      </c>
      <c r="BM262" s="140" t="s">
        <v>2037</v>
      </c>
    </row>
    <row r="263" spans="2:65" s="1" customFormat="1" ht="44.25" customHeight="1">
      <c r="B263" s="128"/>
      <c r="C263" s="129" t="s">
        <v>1154</v>
      </c>
      <c r="D263" s="129" t="s">
        <v>159</v>
      </c>
      <c r="E263" s="130" t="s">
        <v>2038</v>
      </c>
      <c r="F263" s="131" t="s">
        <v>2039</v>
      </c>
      <c r="G263" s="132" t="s">
        <v>325</v>
      </c>
      <c r="H263" s="133">
        <v>2</v>
      </c>
      <c r="I263" s="134"/>
      <c r="J263" s="135">
        <f t="shared" si="40"/>
        <v>0</v>
      </c>
      <c r="K263" s="131" t="s">
        <v>225</v>
      </c>
      <c r="L263" s="30"/>
      <c r="M263" s="136" t="s">
        <v>1</v>
      </c>
      <c r="N263" s="137" t="s">
        <v>41</v>
      </c>
      <c r="P263" s="138">
        <f t="shared" si="41"/>
        <v>0</v>
      </c>
      <c r="Q263" s="138">
        <v>1.8400000000000001E-3</v>
      </c>
      <c r="R263" s="138">
        <f t="shared" si="42"/>
        <v>3.6800000000000001E-3</v>
      </c>
      <c r="S263" s="138">
        <v>0</v>
      </c>
      <c r="T263" s="139">
        <f t="shared" si="43"/>
        <v>0</v>
      </c>
      <c r="AR263" s="140" t="s">
        <v>294</v>
      </c>
      <c r="AT263" s="140" t="s">
        <v>159</v>
      </c>
      <c r="AU263" s="140" t="s">
        <v>84</v>
      </c>
      <c r="AY263" s="15" t="s">
        <v>158</v>
      </c>
      <c r="BE263" s="141">
        <f t="shared" si="44"/>
        <v>0</v>
      </c>
      <c r="BF263" s="141">
        <f t="shared" si="45"/>
        <v>0</v>
      </c>
      <c r="BG263" s="141">
        <f t="shared" si="46"/>
        <v>0</v>
      </c>
      <c r="BH263" s="141">
        <f t="shared" si="47"/>
        <v>0</v>
      </c>
      <c r="BI263" s="141">
        <f t="shared" si="48"/>
        <v>0</v>
      </c>
      <c r="BJ263" s="15" t="s">
        <v>80</v>
      </c>
      <c r="BK263" s="141">
        <f t="shared" si="49"/>
        <v>0</v>
      </c>
      <c r="BL263" s="15" t="s">
        <v>294</v>
      </c>
      <c r="BM263" s="140" t="s">
        <v>2040</v>
      </c>
    </row>
    <row r="264" spans="2:65" s="1" customFormat="1" ht="44.25" customHeight="1">
      <c r="B264" s="128"/>
      <c r="C264" s="129" t="s">
        <v>1155</v>
      </c>
      <c r="D264" s="129" t="s">
        <v>159</v>
      </c>
      <c r="E264" s="130" t="s">
        <v>2041</v>
      </c>
      <c r="F264" s="131" t="s">
        <v>2042</v>
      </c>
      <c r="G264" s="132" t="s">
        <v>325</v>
      </c>
      <c r="H264" s="133">
        <v>2</v>
      </c>
      <c r="I264" s="134"/>
      <c r="J264" s="135">
        <f t="shared" si="40"/>
        <v>0</v>
      </c>
      <c r="K264" s="131" t="s">
        <v>225</v>
      </c>
      <c r="L264" s="30"/>
      <c r="M264" s="136" t="s">
        <v>1</v>
      </c>
      <c r="N264" s="137" t="s">
        <v>41</v>
      </c>
      <c r="P264" s="138">
        <f t="shared" si="41"/>
        <v>0</v>
      </c>
      <c r="Q264" s="138">
        <v>1.8600000000000001E-3</v>
      </c>
      <c r="R264" s="138">
        <f t="shared" si="42"/>
        <v>3.7200000000000002E-3</v>
      </c>
      <c r="S264" s="138">
        <v>0</v>
      </c>
      <c r="T264" s="139">
        <f t="shared" si="43"/>
        <v>0</v>
      </c>
      <c r="AR264" s="140" t="s">
        <v>294</v>
      </c>
      <c r="AT264" s="140" t="s">
        <v>159</v>
      </c>
      <c r="AU264" s="140" t="s">
        <v>84</v>
      </c>
      <c r="AY264" s="15" t="s">
        <v>158</v>
      </c>
      <c r="BE264" s="141">
        <f t="shared" si="44"/>
        <v>0</v>
      </c>
      <c r="BF264" s="141">
        <f t="shared" si="45"/>
        <v>0</v>
      </c>
      <c r="BG264" s="141">
        <f t="shared" si="46"/>
        <v>0</v>
      </c>
      <c r="BH264" s="141">
        <f t="shared" si="47"/>
        <v>0</v>
      </c>
      <c r="BI264" s="141">
        <f t="shared" si="48"/>
        <v>0</v>
      </c>
      <c r="BJ264" s="15" t="s">
        <v>80</v>
      </c>
      <c r="BK264" s="141">
        <f t="shared" si="49"/>
        <v>0</v>
      </c>
      <c r="BL264" s="15" t="s">
        <v>294</v>
      </c>
      <c r="BM264" s="140" t="s">
        <v>2043</v>
      </c>
    </row>
    <row r="265" spans="2:65" s="1" customFormat="1" ht="24.2" customHeight="1">
      <c r="B265" s="128"/>
      <c r="C265" s="129" t="s">
        <v>2044</v>
      </c>
      <c r="D265" s="129" t="s">
        <v>159</v>
      </c>
      <c r="E265" s="130" t="s">
        <v>2045</v>
      </c>
      <c r="F265" s="131" t="s">
        <v>2046</v>
      </c>
      <c r="G265" s="132" t="s">
        <v>248</v>
      </c>
      <c r="H265" s="133">
        <v>0.82</v>
      </c>
      <c r="I265" s="134"/>
      <c r="J265" s="135">
        <f t="shared" si="40"/>
        <v>0</v>
      </c>
      <c r="K265" s="131" t="s">
        <v>225</v>
      </c>
      <c r="L265" s="30"/>
      <c r="M265" s="136" t="s">
        <v>1</v>
      </c>
      <c r="N265" s="137" t="s">
        <v>41</v>
      </c>
      <c r="P265" s="138">
        <f t="shared" si="41"/>
        <v>0</v>
      </c>
      <c r="Q265" s="138">
        <v>0</v>
      </c>
      <c r="R265" s="138">
        <f t="shared" si="42"/>
        <v>0</v>
      </c>
      <c r="S265" s="138">
        <v>0</v>
      </c>
      <c r="T265" s="139">
        <f t="shared" si="43"/>
        <v>0</v>
      </c>
      <c r="AR265" s="140" t="s">
        <v>294</v>
      </c>
      <c r="AT265" s="140" t="s">
        <v>159</v>
      </c>
      <c r="AU265" s="140" t="s">
        <v>84</v>
      </c>
      <c r="AY265" s="15" t="s">
        <v>158</v>
      </c>
      <c r="BE265" s="141">
        <f t="shared" si="44"/>
        <v>0</v>
      </c>
      <c r="BF265" s="141">
        <f t="shared" si="45"/>
        <v>0</v>
      </c>
      <c r="BG265" s="141">
        <f t="shared" si="46"/>
        <v>0</v>
      </c>
      <c r="BH265" s="141">
        <f t="shared" si="47"/>
        <v>0</v>
      </c>
      <c r="BI265" s="141">
        <f t="shared" si="48"/>
        <v>0</v>
      </c>
      <c r="BJ265" s="15" t="s">
        <v>80</v>
      </c>
      <c r="BK265" s="141">
        <f t="shared" si="49"/>
        <v>0</v>
      </c>
      <c r="BL265" s="15" t="s">
        <v>294</v>
      </c>
      <c r="BM265" s="140" t="s">
        <v>2047</v>
      </c>
    </row>
    <row r="266" spans="2:65" s="10" customFormat="1" ht="22.9" customHeight="1">
      <c r="B266" s="118"/>
      <c r="D266" s="119" t="s">
        <v>75</v>
      </c>
      <c r="E266" s="164" t="s">
        <v>2048</v>
      </c>
      <c r="F266" s="164" t="s">
        <v>2049</v>
      </c>
      <c r="I266" s="121"/>
      <c r="J266" s="165">
        <f>BK266</f>
        <v>0</v>
      </c>
      <c r="L266" s="118"/>
      <c r="M266" s="123"/>
      <c r="P266" s="124">
        <f>SUM(P267:P278)</f>
        <v>0</v>
      </c>
      <c r="R266" s="124">
        <f>SUM(R267:R278)</f>
        <v>1.9599999999999999E-3</v>
      </c>
      <c r="T266" s="125">
        <f>SUM(T267:T278)</f>
        <v>0</v>
      </c>
      <c r="AR266" s="119" t="s">
        <v>84</v>
      </c>
      <c r="AT266" s="126" t="s">
        <v>75</v>
      </c>
      <c r="AU266" s="126" t="s">
        <v>80</v>
      </c>
      <c r="AY266" s="119" t="s">
        <v>158</v>
      </c>
      <c r="BK266" s="127">
        <f>SUM(BK267:BK278)</f>
        <v>0</v>
      </c>
    </row>
    <row r="267" spans="2:65" s="1" customFormat="1" ht="21.75" customHeight="1">
      <c r="B267" s="128"/>
      <c r="C267" s="129" t="s">
        <v>2050</v>
      </c>
      <c r="D267" s="129" t="s">
        <v>159</v>
      </c>
      <c r="E267" s="130" t="s">
        <v>2051</v>
      </c>
      <c r="F267" s="131" t="s">
        <v>2052</v>
      </c>
      <c r="G267" s="132" t="s">
        <v>352</v>
      </c>
      <c r="H267" s="133">
        <v>20</v>
      </c>
      <c r="I267" s="134"/>
      <c r="J267" s="135">
        <f>ROUND(I267*H267,2)</f>
        <v>0</v>
      </c>
      <c r="K267" s="131" t="s">
        <v>225</v>
      </c>
      <c r="L267" s="30"/>
      <c r="M267" s="136" t="s">
        <v>1</v>
      </c>
      <c r="N267" s="137" t="s">
        <v>41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9">
        <f>S267*H267</f>
        <v>0</v>
      </c>
      <c r="AR267" s="140" t="s">
        <v>294</v>
      </c>
      <c r="AT267" s="140" t="s">
        <v>159</v>
      </c>
      <c r="AU267" s="140" t="s">
        <v>84</v>
      </c>
      <c r="AY267" s="15" t="s">
        <v>158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5" t="s">
        <v>80</v>
      </c>
      <c r="BK267" s="141">
        <f>ROUND(I267*H267,2)</f>
        <v>0</v>
      </c>
      <c r="BL267" s="15" t="s">
        <v>294</v>
      </c>
      <c r="BM267" s="140" t="s">
        <v>2053</v>
      </c>
    </row>
    <row r="268" spans="2:65" s="1" customFormat="1" ht="37.9" customHeight="1">
      <c r="B268" s="128"/>
      <c r="C268" s="166" t="s">
        <v>2054</v>
      </c>
      <c r="D268" s="166" t="s">
        <v>544</v>
      </c>
      <c r="E268" s="167" t="s">
        <v>2055</v>
      </c>
      <c r="F268" s="168" t="s">
        <v>2056</v>
      </c>
      <c r="G268" s="169" t="s">
        <v>352</v>
      </c>
      <c r="H268" s="170">
        <v>24</v>
      </c>
      <c r="I268" s="171"/>
      <c r="J268" s="172">
        <f>ROUND(I268*H268,2)</f>
        <v>0</v>
      </c>
      <c r="K268" s="168" t="s">
        <v>225</v>
      </c>
      <c r="L268" s="173"/>
      <c r="M268" s="174" t="s">
        <v>1</v>
      </c>
      <c r="N268" s="175" t="s">
        <v>41</v>
      </c>
      <c r="P268" s="138">
        <f>O268*H268</f>
        <v>0</v>
      </c>
      <c r="Q268" s="138">
        <v>5.0000000000000002E-5</v>
      </c>
      <c r="R268" s="138">
        <f>Q268*H268</f>
        <v>1.2000000000000001E-3</v>
      </c>
      <c r="S268" s="138">
        <v>0</v>
      </c>
      <c r="T268" s="139">
        <f>S268*H268</f>
        <v>0</v>
      </c>
      <c r="AR268" s="140" t="s">
        <v>377</v>
      </c>
      <c r="AT268" s="140" t="s">
        <v>544</v>
      </c>
      <c r="AU268" s="140" t="s">
        <v>84</v>
      </c>
      <c r="AY268" s="15" t="s">
        <v>158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5" t="s">
        <v>80</v>
      </c>
      <c r="BK268" s="141">
        <f>ROUND(I268*H268,2)</f>
        <v>0</v>
      </c>
      <c r="BL268" s="15" t="s">
        <v>294</v>
      </c>
      <c r="BM268" s="140" t="s">
        <v>2057</v>
      </c>
    </row>
    <row r="269" spans="2:65" s="11" customFormat="1">
      <c r="B269" s="142"/>
      <c r="D269" s="143" t="s">
        <v>165</v>
      </c>
      <c r="E269" s="144" t="s">
        <v>1</v>
      </c>
      <c r="F269" s="145" t="s">
        <v>2058</v>
      </c>
      <c r="H269" s="146">
        <v>24</v>
      </c>
      <c r="I269" s="147"/>
      <c r="L269" s="142"/>
      <c r="M269" s="148"/>
      <c r="T269" s="149"/>
      <c r="AT269" s="144" t="s">
        <v>165</v>
      </c>
      <c r="AU269" s="144" t="s">
        <v>84</v>
      </c>
      <c r="AV269" s="11" t="s">
        <v>84</v>
      </c>
      <c r="AW269" s="11" t="s">
        <v>32</v>
      </c>
      <c r="AX269" s="11" t="s">
        <v>80</v>
      </c>
      <c r="AY269" s="144" t="s">
        <v>158</v>
      </c>
    </row>
    <row r="270" spans="2:65" s="1" customFormat="1" ht="16.5" customHeight="1">
      <c r="B270" s="128"/>
      <c r="C270" s="129" t="s">
        <v>2059</v>
      </c>
      <c r="D270" s="129" t="s">
        <v>159</v>
      </c>
      <c r="E270" s="130" t="s">
        <v>2060</v>
      </c>
      <c r="F270" s="131" t="s">
        <v>2061</v>
      </c>
      <c r="G270" s="132" t="s">
        <v>325</v>
      </c>
      <c r="H270" s="133">
        <v>1</v>
      </c>
      <c r="I270" s="134"/>
      <c r="J270" s="135">
        <f t="shared" ref="J270:J278" si="50">ROUND(I270*H270,2)</f>
        <v>0</v>
      </c>
      <c r="K270" s="131" t="s">
        <v>225</v>
      </c>
      <c r="L270" s="30"/>
      <c r="M270" s="136" t="s">
        <v>1</v>
      </c>
      <c r="N270" s="137" t="s">
        <v>41</v>
      </c>
      <c r="P270" s="138">
        <f t="shared" ref="P270:P278" si="51">O270*H270</f>
        <v>0</v>
      </c>
      <c r="Q270" s="138">
        <v>0</v>
      </c>
      <c r="R270" s="138">
        <f t="shared" ref="R270:R278" si="52">Q270*H270</f>
        <v>0</v>
      </c>
      <c r="S270" s="138">
        <v>0</v>
      </c>
      <c r="T270" s="139">
        <f t="shared" ref="T270:T278" si="53">S270*H270</f>
        <v>0</v>
      </c>
      <c r="AR270" s="140" t="s">
        <v>294</v>
      </c>
      <c r="AT270" s="140" t="s">
        <v>159</v>
      </c>
      <c r="AU270" s="140" t="s">
        <v>84</v>
      </c>
      <c r="AY270" s="15" t="s">
        <v>158</v>
      </c>
      <c r="BE270" s="141">
        <f t="shared" ref="BE270:BE278" si="54">IF(N270="základní",J270,0)</f>
        <v>0</v>
      </c>
      <c r="BF270" s="141">
        <f t="shared" ref="BF270:BF278" si="55">IF(N270="snížená",J270,0)</f>
        <v>0</v>
      </c>
      <c r="BG270" s="141">
        <f t="shared" ref="BG270:BG278" si="56">IF(N270="zákl. přenesená",J270,0)</f>
        <v>0</v>
      </c>
      <c r="BH270" s="141">
        <f t="shared" ref="BH270:BH278" si="57">IF(N270="sníž. přenesená",J270,0)</f>
        <v>0</v>
      </c>
      <c r="BI270" s="141">
        <f t="shared" ref="BI270:BI278" si="58">IF(N270="nulová",J270,0)</f>
        <v>0</v>
      </c>
      <c r="BJ270" s="15" t="s">
        <v>80</v>
      </c>
      <c r="BK270" s="141">
        <f t="shared" ref="BK270:BK278" si="59">ROUND(I270*H270,2)</f>
        <v>0</v>
      </c>
      <c r="BL270" s="15" t="s">
        <v>294</v>
      </c>
      <c r="BM270" s="140" t="s">
        <v>2062</v>
      </c>
    </row>
    <row r="271" spans="2:65" s="1" customFormat="1" ht="24.2" customHeight="1">
      <c r="B271" s="128"/>
      <c r="C271" s="166" t="s">
        <v>2063</v>
      </c>
      <c r="D271" s="166" t="s">
        <v>544</v>
      </c>
      <c r="E271" s="167" t="s">
        <v>2064</v>
      </c>
      <c r="F271" s="168" t="s">
        <v>2065</v>
      </c>
      <c r="G271" s="169" t="s">
        <v>325</v>
      </c>
      <c r="H271" s="170">
        <v>1</v>
      </c>
      <c r="I271" s="171"/>
      <c r="J271" s="172">
        <f t="shared" si="50"/>
        <v>0</v>
      </c>
      <c r="K271" s="168" t="s">
        <v>1</v>
      </c>
      <c r="L271" s="173"/>
      <c r="M271" s="174" t="s">
        <v>1</v>
      </c>
      <c r="N271" s="175" t="s">
        <v>41</v>
      </c>
      <c r="P271" s="138">
        <f t="shared" si="51"/>
        <v>0</v>
      </c>
      <c r="Q271" s="138">
        <v>2.9999999999999997E-4</v>
      </c>
      <c r="R271" s="138">
        <f t="shared" si="52"/>
        <v>2.9999999999999997E-4</v>
      </c>
      <c r="S271" s="138">
        <v>0</v>
      </c>
      <c r="T271" s="139">
        <f t="shared" si="53"/>
        <v>0</v>
      </c>
      <c r="AR271" s="140" t="s">
        <v>377</v>
      </c>
      <c r="AT271" s="140" t="s">
        <v>544</v>
      </c>
      <c r="AU271" s="140" t="s">
        <v>84</v>
      </c>
      <c r="AY271" s="15" t="s">
        <v>158</v>
      </c>
      <c r="BE271" s="141">
        <f t="shared" si="54"/>
        <v>0</v>
      </c>
      <c r="BF271" s="141">
        <f t="shared" si="55"/>
        <v>0</v>
      </c>
      <c r="BG271" s="141">
        <f t="shared" si="56"/>
        <v>0</v>
      </c>
      <c r="BH271" s="141">
        <f t="shared" si="57"/>
        <v>0</v>
      </c>
      <c r="BI271" s="141">
        <f t="shared" si="58"/>
        <v>0</v>
      </c>
      <c r="BJ271" s="15" t="s">
        <v>80</v>
      </c>
      <c r="BK271" s="141">
        <f t="shared" si="59"/>
        <v>0</v>
      </c>
      <c r="BL271" s="15" t="s">
        <v>294</v>
      </c>
      <c r="BM271" s="140" t="s">
        <v>2066</v>
      </c>
    </row>
    <row r="272" spans="2:65" s="1" customFormat="1" ht="24.2" customHeight="1">
      <c r="B272" s="128"/>
      <c r="C272" s="129" t="s">
        <v>2067</v>
      </c>
      <c r="D272" s="129" t="s">
        <v>159</v>
      </c>
      <c r="E272" s="130" t="s">
        <v>2068</v>
      </c>
      <c r="F272" s="131" t="s">
        <v>2069</v>
      </c>
      <c r="G272" s="132" t="s">
        <v>325</v>
      </c>
      <c r="H272" s="133">
        <v>1</v>
      </c>
      <c r="I272" s="134"/>
      <c r="J272" s="135">
        <f t="shared" si="50"/>
        <v>0</v>
      </c>
      <c r="K272" s="131" t="s">
        <v>225</v>
      </c>
      <c r="L272" s="30"/>
      <c r="M272" s="136" t="s">
        <v>1</v>
      </c>
      <c r="N272" s="137" t="s">
        <v>41</v>
      </c>
      <c r="P272" s="138">
        <f t="shared" si="51"/>
        <v>0</v>
      </c>
      <c r="Q272" s="138">
        <v>0</v>
      </c>
      <c r="R272" s="138">
        <f t="shared" si="52"/>
        <v>0</v>
      </c>
      <c r="S272" s="138">
        <v>0</v>
      </c>
      <c r="T272" s="139">
        <f t="shared" si="53"/>
        <v>0</v>
      </c>
      <c r="AR272" s="140" t="s">
        <v>294</v>
      </c>
      <c r="AT272" s="140" t="s">
        <v>159</v>
      </c>
      <c r="AU272" s="140" t="s">
        <v>84</v>
      </c>
      <c r="AY272" s="15" t="s">
        <v>158</v>
      </c>
      <c r="BE272" s="141">
        <f t="shared" si="54"/>
        <v>0</v>
      </c>
      <c r="BF272" s="141">
        <f t="shared" si="55"/>
        <v>0</v>
      </c>
      <c r="BG272" s="141">
        <f t="shared" si="56"/>
        <v>0</v>
      </c>
      <c r="BH272" s="141">
        <f t="shared" si="57"/>
        <v>0</v>
      </c>
      <c r="BI272" s="141">
        <f t="shared" si="58"/>
        <v>0</v>
      </c>
      <c r="BJ272" s="15" t="s">
        <v>80</v>
      </c>
      <c r="BK272" s="141">
        <f t="shared" si="59"/>
        <v>0</v>
      </c>
      <c r="BL272" s="15" t="s">
        <v>294</v>
      </c>
      <c r="BM272" s="140" t="s">
        <v>2070</v>
      </c>
    </row>
    <row r="273" spans="2:65" s="1" customFormat="1" ht="16.5" customHeight="1">
      <c r="B273" s="128"/>
      <c r="C273" s="129" t="s">
        <v>2071</v>
      </c>
      <c r="D273" s="129" t="s">
        <v>159</v>
      </c>
      <c r="E273" s="130" t="s">
        <v>2072</v>
      </c>
      <c r="F273" s="131" t="s">
        <v>2073</v>
      </c>
      <c r="G273" s="132" t="s">
        <v>325</v>
      </c>
      <c r="H273" s="133">
        <v>1</v>
      </c>
      <c r="I273" s="134"/>
      <c r="J273" s="135">
        <f t="shared" si="50"/>
        <v>0</v>
      </c>
      <c r="K273" s="131" t="s">
        <v>225</v>
      </c>
      <c r="L273" s="30"/>
      <c r="M273" s="136" t="s">
        <v>1</v>
      </c>
      <c r="N273" s="137" t="s">
        <v>41</v>
      </c>
      <c r="P273" s="138">
        <f t="shared" si="51"/>
        <v>0</v>
      </c>
      <c r="Q273" s="138">
        <v>0</v>
      </c>
      <c r="R273" s="138">
        <f t="shared" si="52"/>
        <v>0</v>
      </c>
      <c r="S273" s="138">
        <v>0</v>
      </c>
      <c r="T273" s="139">
        <f t="shared" si="53"/>
        <v>0</v>
      </c>
      <c r="AR273" s="140" t="s">
        <v>294</v>
      </c>
      <c r="AT273" s="140" t="s">
        <v>159</v>
      </c>
      <c r="AU273" s="140" t="s">
        <v>84</v>
      </c>
      <c r="AY273" s="15" t="s">
        <v>158</v>
      </c>
      <c r="BE273" s="141">
        <f t="shared" si="54"/>
        <v>0</v>
      </c>
      <c r="BF273" s="141">
        <f t="shared" si="55"/>
        <v>0</v>
      </c>
      <c r="BG273" s="141">
        <f t="shared" si="56"/>
        <v>0</v>
      </c>
      <c r="BH273" s="141">
        <f t="shared" si="57"/>
        <v>0</v>
      </c>
      <c r="BI273" s="141">
        <f t="shared" si="58"/>
        <v>0</v>
      </c>
      <c r="BJ273" s="15" t="s">
        <v>80</v>
      </c>
      <c r="BK273" s="141">
        <f t="shared" si="59"/>
        <v>0</v>
      </c>
      <c r="BL273" s="15" t="s">
        <v>294</v>
      </c>
      <c r="BM273" s="140" t="s">
        <v>2074</v>
      </c>
    </row>
    <row r="274" spans="2:65" s="1" customFormat="1" ht="24.2" customHeight="1">
      <c r="B274" s="128"/>
      <c r="C274" s="129" t="s">
        <v>2075</v>
      </c>
      <c r="D274" s="129" t="s">
        <v>159</v>
      </c>
      <c r="E274" s="130" t="s">
        <v>2076</v>
      </c>
      <c r="F274" s="131" t="s">
        <v>2077</v>
      </c>
      <c r="G274" s="132" t="s">
        <v>325</v>
      </c>
      <c r="H274" s="133">
        <v>1</v>
      </c>
      <c r="I274" s="134"/>
      <c r="J274" s="135">
        <f t="shared" si="50"/>
        <v>0</v>
      </c>
      <c r="K274" s="131" t="s">
        <v>225</v>
      </c>
      <c r="L274" s="30"/>
      <c r="M274" s="136" t="s">
        <v>1</v>
      </c>
      <c r="N274" s="137" t="s">
        <v>41</v>
      </c>
      <c r="P274" s="138">
        <f t="shared" si="51"/>
        <v>0</v>
      </c>
      <c r="Q274" s="138">
        <v>0</v>
      </c>
      <c r="R274" s="138">
        <f t="shared" si="52"/>
        <v>0</v>
      </c>
      <c r="S274" s="138">
        <v>0</v>
      </c>
      <c r="T274" s="139">
        <f t="shared" si="53"/>
        <v>0</v>
      </c>
      <c r="AR274" s="140" t="s">
        <v>294</v>
      </c>
      <c r="AT274" s="140" t="s">
        <v>159</v>
      </c>
      <c r="AU274" s="140" t="s">
        <v>84</v>
      </c>
      <c r="AY274" s="15" t="s">
        <v>158</v>
      </c>
      <c r="BE274" s="141">
        <f t="shared" si="54"/>
        <v>0</v>
      </c>
      <c r="BF274" s="141">
        <f t="shared" si="55"/>
        <v>0</v>
      </c>
      <c r="BG274" s="141">
        <f t="shared" si="56"/>
        <v>0</v>
      </c>
      <c r="BH274" s="141">
        <f t="shared" si="57"/>
        <v>0</v>
      </c>
      <c r="BI274" s="141">
        <f t="shared" si="58"/>
        <v>0</v>
      </c>
      <c r="BJ274" s="15" t="s">
        <v>80</v>
      </c>
      <c r="BK274" s="141">
        <f t="shared" si="59"/>
        <v>0</v>
      </c>
      <c r="BL274" s="15" t="s">
        <v>294</v>
      </c>
      <c r="BM274" s="140" t="s">
        <v>2078</v>
      </c>
    </row>
    <row r="275" spans="2:65" s="1" customFormat="1" ht="21.75" customHeight="1">
      <c r="B275" s="128"/>
      <c r="C275" s="129" t="s">
        <v>2079</v>
      </c>
      <c r="D275" s="129" t="s">
        <v>159</v>
      </c>
      <c r="E275" s="130" t="s">
        <v>2080</v>
      </c>
      <c r="F275" s="131" t="s">
        <v>2081</v>
      </c>
      <c r="G275" s="132" t="s">
        <v>325</v>
      </c>
      <c r="H275" s="133">
        <v>1</v>
      </c>
      <c r="I275" s="134"/>
      <c r="J275" s="135">
        <f t="shared" si="50"/>
        <v>0</v>
      </c>
      <c r="K275" s="131" t="s">
        <v>225</v>
      </c>
      <c r="L275" s="30"/>
      <c r="M275" s="136" t="s">
        <v>1</v>
      </c>
      <c r="N275" s="137" t="s">
        <v>41</v>
      </c>
      <c r="P275" s="138">
        <f t="shared" si="51"/>
        <v>0</v>
      </c>
      <c r="Q275" s="138">
        <v>0</v>
      </c>
      <c r="R275" s="138">
        <f t="shared" si="52"/>
        <v>0</v>
      </c>
      <c r="S275" s="138">
        <v>0</v>
      </c>
      <c r="T275" s="139">
        <f t="shared" si="53"/>
        <v>0</v>
      </c>
      <c r="AR275" s="140" t="s">
        <v>294</v>
      </c>
      <c r="AT275" s="140" t="s">
        <v>159</v>
      </c>
      <c r="AU275" s="140" t="s">
        <v>84</v>
      </c>
      <c r="AY275" s="15" t="s">
        <v>158</v>
      </c>
      <c r="BE275" s="141">
        <f t="shared" si="54"/>
        <v>0</v>
      </c>
      <c r="BF275" s="141">
        <f t="shared" si="55"/>
        <v>0</v>
      </c>
      <c r="BG275" s="141">
        <f t="shared" si="56"/>
        <v>0</v>
      </c>
      <c r="BH275" s="141">
        <f t="shared" si="57"/>
        <v>0</v>
      </c>
      <c r="BI275" s="141">
        <f t="shared" si="58"/>
        <v>0</v>
      </c>
      <c r="BJ275" s="15" t="s">
        <v>80</v>
      </c>
      <c r="BK275" s="141">
        <f t="shared" si="59"/>
        <v>0</v>
      </c>
      <c r="BL275" s="15" t="s">
        <v>294</v>
      </c>
      <c r="BM275" s="140" t="s">
        <v>2082</v>
      </c>
    </row>
    <row r="276" spans="2:65" s="1" customFormat="1" ht="16.5" customHeight="1">
      <c r="B276" s="128"/>
      <c r="C276" s="129" t="s">
        <v>2083</v>
      </c>
      <c r="D276" s="129" t="s">
        <v>159</v>
      </c>
      <c r="E276" s="130" t="s">
        <v>2084</v>
      </c>
      <c r="F276" s="131" t="s">
        <v>2085</v>
      </c>
      <c r="G276" s="132" t="s">
        <v>325</v>
      </c>
      <c r="H276" s="133">
        <v>1</v>
      </c>
      <c r="I276" s="134"/>
      <c r="J276" s="135">
        <f t="shared" si="50"/>
        <v>0</v>
      </c>
      <c r="K276" s="131" t="s">
        <v>225</v>
      </c>
      <c r="L276" s="30"/>
      <c r="M276" s="136" t="s">
        <v>1</v>
      </c>
      <c r="N276" s="137" t="s">
        <v>41</v>
      </c>
      <c r="P276" s="138">
        <f t="shared" si="51"/>
        <v>0</v>
      </c>
      <c r="Q276" s="138">
        <v>0</v>
      </c>
      <c r="R276" s="138">
        <f t="shared" si="52"/>
        <v>0</v>
      </c>
      <c r="S276" s="138">
        <v>0</v>
      </c>
      <c r="T276" s="139">
        <f t="shared" si="53"/>
        <v>0</v>
      </c>
      <c r="AR276" s="140" t="s">
        <v>294</v>
      </c>
      <c r="AT276" s="140" t="s">
        <v>159</v>
      </c>
      <c r="AU276" s="140" t="s">
        <v>84</v>
      </c>
      <c r="AY276" s="15" t="s">
        <v>158</v>
      </c>
      <c r="BE276" s="141">
        <f t="shared" si="54"/>
        <v>0</v>
      </c>
      <c r="BF276" s="141">
        <f t="shared" si="55"/>
        <v>0</v>
      </c>
      <c r="BG276" s="141">
        <f t="shared" si="56"/>
        <v>0</v>
      </c>
      <c r="BH276" s="141">
        <f t="shared" si="57"/>
        <v>0</v>
      </c>
      <c r="BI276" s="141">
        <f t="shared" si="58"/>
        <v>0</v>
      </c>
      <c r="BJ276" s="15" t="s">
        <v>80</v>
      </c>
      <c r="BK276" s="141">
        <f t="shared" si="59"/>
        <v>0</v>
      </c>
      <c r="BL276" s="15" t="s">
        <v>294</v>
      </c>
      <c r="BM276" s="140" t="s">
        <v>2086</v>
      </c>
    </row>
    <row r="277" spans="2:65" s="1" customFormat="1" ht="16.5" customHeight="1">
      <c r="B277" s="128"/>
      <c r="C277" s="166" t="s">
        <v>2087</v>
      </c>
      <c r="D277" s="166" t="s">
        <v>544</v>
      </c>
      <c r="E277" s="167" t="s">
        <v>2088</v>
      </c>
      <c r="F277" s="168" t="s">
        <v>2089</v>
      </c>
      <c r="G277" s="169" t="s">
        <v>325</v>
      </c>
      <c r="H277" s="170">
        <v>1</v>
      </c>
      <c r="I277" s="171"/>
      <c r="J277" s="172">
        <f t="shared" si="50"/>
        <v>0</v>
      </c>
      <c r="K277" s="168" t="s">
        <v>1</v>
      </c>
      <c r="L277" s="173"/>
      <c r="M277" s="174" t="s">
        <v>1</v>
      </c>
      <c r="N277" s="175" t="s">
        <v>41</v>
      </c>
      <c r="P277" s="138">
        <f t="shared" si="51"/>
        <v>0</v>
      </c>
      <c r="Q277" s="138">
        <v>4.6000000000000001E-4</v>
      </c>
      <c r="R277" s="138">
        <f t="shared" si="52"/>
        <v>4.6000000000000001E-4</v>
      </c>
      <c r="S277" s="138">
        <v>0</v>
      </c>
      <c r="T277" s="139">
        <f t="shared" si="53"/>
        <v>0</v>
      </c>
      <c r="AR277" s="140" t="s">
        <v>377</v>
      </c>
      <c r="AT277" s="140" t="s">
        <v>544</v>
      </c>
      <c r="AU277" s="140" t="s">
        <v>84</v>
      </c>
      <c r="AY277" s="15" t="s">
        <v>158</v>
      </c>
      <c r="BE277" s="141">
        <f t="shared" si="54"/>
        <v>0</v>
      </c>
      <c r="BF277" s="141">
        <f t="shared" si="55"/>
        <v>0</v>
      </c>
      <c r="BG277" s="141">
        <f t="shared" si="56"/>
        <v>0</v>
      </c>
      <c r="BH277" s="141">
        <f t="shared" si="57"/>
        <v>0</v>
      </c>
      <c r="BI277" s="141">
        <f t="shared" si="58"/>
        <v>0</v>
      </c>
      <c r="BJ277" s="15" t="s">
        <v>80</v>
      </c>
      <c r="BK277" s="141">
        <f t="shared" si="59"/>
        <v>0</v>
      </c>
      <c r="BL277" s="15" t="s">
        <v>294</v>
      </c>
      <c r="BM277" s="140" t="s">
        <v>2090</v>
      </c>
    </row>
    <row r="278" spans="2:65" s="1" customFormat="1" ht="24.2" customHeight="1">
      <c r="B278" s="128"/>
      <c r="C278" s="129" t="s">
        <v>2091</v>
      </c>
      <c r="D278" s="129" t="s">
        <v>159</v>
      </c>
      <c r="E278" s="130" t="s">
        <v>2092</v>
      </c>
      <c r="F278" s="131" t="s">
        <v>2093</v>
      </c>
      <c r="G278" s="132" t="s">
        <v>248</v>
      </c>
      <c r="H278" s="133">
        <v>2E-3</v>
      </c>
      <c r="I278" s="134"/>
      <c r="J278" s="135">
        <f t="shared" si="50"/>
        <v>0</v>
      </c>
      <c r="K278" s="131" t="s">
        <v>225</v>
      </c>
      <c r="L278" s="30"/>
      <c r="M278" s="136" t="s">
        <v>1</v>
      </c>
      <c r="N278" s="137" t="s">
        <v>41</v>
      </c>
      <c r="P278" s="138">
        <f t="shared" si="51"/>
        <v>0</v>
      </c>
      <c r="Q278" s="138">
        <v>0</v>
      </c>
      <c r="R278" s="138">
        <f t="shared" si="52"/>
        <v>0</v>
      </c>
      <c r="S278" s="138">
        <v>0</v>
      </c>
      <c r="T278" s="139">
        <f t="shared" si="53"/>
        <v>0</v>
      </c>
      <c r="AR278" s="140" t="s">
        <v>294</v>
      </c>
      <c r="AT278" s="140" t="s">
        <v>159</v>
      </c>
      <c r="AU278" s="140" t="s">
        <v>84</v>
      </c>
      <c r="AY278" s="15" t="s">
        <v>158</v>
      </c>
      <c r="BE278" s="141">
        <f t="shared" si="54"/>
        <v>0</v>
      </c>
      <c r="BF278" s="141">
        <f t="shared" si="55"/>
        <v>0</v>
      </c>
      <c r="BG278" s="141">
        <f t="shared" si="56"/>
        <v>0</v>
      </c>
      <c r="BH278" s="141">
        <f t="shared" si="57"/>
        <v>0</v>
      </c>
      <c r="BI278" s="141">
        <f t="shared" si="58"/>
        <v>0</v>
      </c>
      <c r="BJ278" s="15" t="s">
        <v>80</v>
      </c>
      <c r="BK278" s="141">
        <f t="shared" si="59"/>
        <v>0</v>
      </c>
      <c r="BL278" s="15" t="s">
        <v>294</v>
      </c>
      <c r="BM278" s="140" t="s">
        <v>2094</v>
      </c>
    </row>
    <row r="279" spans="2:65" s="10" customFormat="1" ht="25.9" customHeight="1">
      <c r="B279" s="118"/>
      <c r="D279" s="119" t="s">
        <v>75</v>
      </c>
      <c r="E279" s="120" t="s">
        <v>544</v>
      </c>
      <c r="F279" s="120" t="s">
        <v>2095</v>
      </c>
      <c r="I279" s="121"/>
      <c r="J279" s="122">
        <f>BK279</f>
        <v>0</v>
      </c>
      <c r="L279" s="118"/>
      <c r="M279" s="123"/>
      <c r="P279" s="124">
        <f>P280</f>
        <v>0</v>
      </c>
      <c r="R279" s="124">
        <f>R280</f>
        <v>1.1375000000000001E-3</v>
      </c>
      <c r="T279" s="125">
        <f>T280</f>
        <v>0</v>
      </c>
      <c r="AR279" s="119" t="s">
        <v>95</v>
      </c>
      <c r="AT279" s="126" t="s">
        <v>75</v>
      </c>
      <c r="AU279" s="126" t="s">
        <v>76</v>
      </c>
      <c r="AY279" s="119" t="s">
        <v>158</v>
      </c>
      <c r="BK279" s="127">
        <f>BK280</f>
        <v>0</v>
      </c>
    </row>
    <row r="280" spans="2:65" s="10" customFormat="1" ht="22.9" customHeight="1">
      <c r="B280" s="118"/>
      <c r="D280" s="119" t="s">
        <v>75</v>
      </c>
      <c r="E280" s="164" t="s">
        <v>2096</v>
      </c>
      <c r="F280" s="164" t="s">
        <v>2097</v>
      </c>
      <c r="I280" s="121"/>
      <c r="J280" s="165">
        <f>BK280</f>
        <v>0</v>
      </c>
      <c r="L280" s="118"/>
      <c r="M280" s="123"/>
      <c r="P280" s="124">
        <f>SUM(P281:P291)</f>
        <v>0</v>
      </c>
      <c r="R280" s="124">
        <f>SUM(R281:R291)</f>
        <v>1.1375000000000001E-3</v>
      </c>
      <c r="T280" s="125">
        <f>SUM(T281:T291)</f>
        <v>0</v>
      </c>
      <c r="AR280" s="119" t="s">
        <v>95</v>
      </c>
      <c r="AT280" s="126" t="s">
        <v>75</v>
      </c>
      <c r="AU280" s="126" t="s">
        <v>80</v>
      </c>
      <c r="AY280" s="119" t="s">
        <v>158</v>
      </c>
      <c r="BK280" s="127">
        <f>SUM(BK281:BK291)</f>
        <v>0</v>
      </c>
    </row>
    <row r="281" spans="2:65" s="1" customFormat="1" ht="21.75" customHeight="1">
      <c r="B281" s="128"/>
      <c r="C281" s="129" t="s">
        <v>2098</v>
      </c>
      <c r="D281" s="129" t="s">
        <v>159</v>
      </c>
      <c r="E281" s="130" t="s">
        <v>2099</v>
      </c>
      <c r="F281" s="131" t="s">
        <v>2100</v>
      </c>
      <c r="G281" s="132" t="s">
        <v>256</v>
      </c>
      <c r="H281" s="133">
        <v>22.75</v>
      </c>
      <c r="I281" s="134"/>
      <c r="J281" s="135">
        <f>ROUND(I281*H281,2)</f>
        <v>0</v>
      </c>
      <c r="K281" s="131" t="s">
        <v>225</v>
      </c>
      <c r="L281" s="30"/>
      <c r="M281" s="136" t="s">
        <v>1</v>
      </c>
      <c r="N281" s="137" t="s">
        <v>41</v>
      </c>
      <c r="P281" s="138">
        <f>O281*H281</f>
        <v>0</v>
      </c>
      <c r="Q281" s="138">
        <v>0</v>
      </c>
      <c r="R281" s="138">
        <f>Q281*H281</f>
        <v>0</v>
      </c>
      <c r="S281" s="138">
        <v>0</v>
      </c>
      <c r="T281" s="139">
        <f>S281*H281</f>
        <v>0</v>
      </c>
      <c r="AR281" s="140" t="s">
        <v>561</v>
      </c>
      <c r="AT281" s="140" t="s">
        <v>159</v>
      </c>
      <c r="AU281" s="140" t="s">
        <v>84</v>
      </c>
      <c r="AY281" s="15" t="s">
        <v>158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5" t="s">
        <v>80</v>
      </c>
      <c r="BK281" s="141">
        <f>ROUND(I281*H281,2)</f>
        <v>0</v>
      </c>
      <c r="BL281" s="15" t="s">
        <v>561</v>
      </c>
      <c r="BM281" s="140" t="s">
        <v>2101</v>
      </c>
    </row>
    <row r="282" spans="2:65" s="11" customFormat="1">
      <c r="B282" s="142"/>
      <c r="D282" s="143" t="s">
        <v>165</v>
      </c>
      <c r="E282" s="144" t="s">
        <v>1</v>
      </c>
      <c r="F282" s="145" t="s">
        <v>2102</v>
      </c>
      <c r="H282" s="146">
        <v>22.75</v>
      </c>
      <c r="I282" s="147"/>
      <c r="L282" s="142"/>
      <c r="M282" s="148"/>
      <c r="T282" s="149"/>
      <c r="AT282" s="144" t="s">
        <v>165</v>
      </c>
      <c r="AU282" s="144" t="s">
        <v>84</v>
      </c>
      <c r="AV282" s="11" t="s">
        <v>84</v>
      </c>
      <c r="AW282" s="11" t="s">
        <v>32</v>
      </c>
      <c r="AX282" s="11" t="s">
        <v>80</v>
      </c>
      <c r="AY282" s="144" t="s">
        <v>158</v>
      </c>
    </row>
    <row r="283" spans="2:65" s="1" customFormat="1" ht="24.2" customHeight="1">
      <c r="B283" s="128"/>
      <c r="C283" s="129" t="s">
        <v>2103</v>
      </c>
      <c r="D283" s="129" t="s">
        <v>159</v>
      </c>
      <c r="E283" s="130" t="s">
        <v>2104</v>
      </c>
      <c r="F283" s="131" t="s">
        <v>2105</v>
      </c>
      <c r="G283" s="132" t="s">
        <v>352</v>
      </c>
      <c r="H283" s="133">
        <v>65</v>
      </c>
      <c r="I283" s="134"/>
      <c r="J283" s="135">
        <f>ROUND(I283*H283,2)</f>
        <v>0</v>
      </c>
      <c r="K283" s="131" t="s">
        <v>225</v>
      </c>
      <c r="L283" s="30"/>
      <c r="M283" s="136" t="s">
        <v>1</v>
      </c>
      <c r="N283" s="137" t="s">
        <v>41</v>
      </c>
      <c r="P283" s="138">
        <f>O283*H283</f>
        <v>0</v>
      </c>
      <c r="Q283" s="138">
        <v>0</v>
      </c>
      <c r="R283" s="138">
        <f>Q283*H283</f>
        <v>0</v>
      </c>
      <c r="S283" s="138">
        <v>0</v>
      </c>
      <c r="T283" s="139">
        <f>S283*H283</f>
        <v>0</v>
      </c>
      <c r="AR283" s="140" t="s">
        <v>561</v>
      </c>
      <c r="AT283" s="140" t="s">
        <v>159</v>
      </c>
      <c r="AU283" s="140" t="s">
        <v>84</v>
      </c>
      <c r="AY283" s="15" t="s">
        <v>158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5" t="s">
        <v>80</v>
      </c>
      <c r="BK283" s="141">
        <f>ROUND(I283*H283,2)</f>
        <v>0</v>
      </c>
      <c r="BL283" s="15" t="s">
        <v>561</v>
      </c>
      <c r="BM283" s="140" t="s">
        <v>2106</v>
      </c>
    </row>
    <row r="284" spans="2:65" s="1" customFormat="1" ht="37.9" customHeight="1">
      <c r="B284" s="128"/>
      <c r="C284" s="129" t="s">
        <v>2107</v>
      </c>
      <c r="D284" s="129" t="s">
        <v>159</v>
      </c>
      <c r="E284" s="130" t="s">
        <v>2108</v>
      </c>
      <c r="F284" s="131" t="s">
        <v>2109</v>
      </c>
      <c r="G284" s="132" t="s">
        <v>224</v>
      </c>
      <c r="H284" s="133">
        <v>0.82299999999999995</v>
      </c>
      <c r="I284" s="134"/>
      <c r="J284" s="135">
        <f>ROUND(I284*H284,2)</f>
        <v>0</v>
      </c>
      <c r="K284" s="131" t="s">
        <v>225</v>
      </c>
      <c r="L284" s="30"/>
      <c r="M284" s="136" t="s">
        <v>1</v>
      </c>
      <c r="N284" s="137" t="s">
        <v>41</v>
      </c>
      <c r="P284" s="138">
        <f>O284*H284</f>
        <v>0</v>
      </c>
      <c r="Q284" s="138">
        <v>0</v>
      </c>
      <c r="R284" s="138">
        <f>Q284*H284</f>
        <v>0</v>
      </c>
      <c r="S284" s="138">
        <v>0</v>
      </c>
      <c r="T284" s="139">
        <f>S284*H284</f>
        <v>0</v>
      </c>
      <c r="AR284" s="140" t="s">
        <v>561</v>
      </c>
      <c r="AT284" s="140" t="s">
        <v>159</v>
      </c>
      <c r="AU284" s="140" t="s">
        <v>84</v>
      </c>
      <c r="AY284" s="15" t="s">
        <v>158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5" t="s">
        <v>80</v>
      </c>
      <c r="BK284" s="141">
        <f>ROUND(I284*H284,2)</f>
        <v>0</v>
      </c>
      <c r="BL284" s="15" t="s">
        <v>561</v>
      </c>
      <c r="BM284" s="140" t="s">
        <v>2110</v>
      </c>
    </row>
    <row r="285" spans="2:65" s="1" customFormat="1" ht="37.9" customHeight="1">
      <c r="B285" s="128"/>
      <c r="C285" s="129" t="s">
        <v>2111</v>
      </c>
      <c r="D285" s="129" t="s">
        <v>159</v>
      </c>
      <c r="E285" s="130" t="s">
        <v>2112</v>
      </c>
      <c r="F285" s="131" t="s">
        <v>2113</v>
      </c>
      <c r="G285" s="132" t="s">
        <v>224</v>
      </c>
      <c r="H285" s="133">
        <v>8.23</v>
      </c>
      <c r="I285" s="134"/>
      <c r="J285" s="135">
        <f>ROUND(I285*H285,2)</f>
        <v>0</v>
      </c>
      <c r="K285" s="131" t="s">
        <v>225</v>
      </c>
      <c r="L285" s="30"/>
      <c r="M285" s="136" t="s">
        <v>1</v>
      </c>
      <c r="N285" s="137" t="s">
        <v>41</v>
      </c>
      <c r="P285" s="138">
        <f>O285*H285</f>
        <v>0</v>
      </c>
      <c r="Q285" s="138">
        <v>0</v>
      </c>
      <c r="R285" s="138">
        <f>Q285*H285</f>
        <v>0</v>
      </c>
      <c r="S285" s="138">
        <v>0</v>
      </c>
      <c r="T285" s="139">
        <f>S285*H285</f>
        <v>0</v>
      </c>
      <c r="AR285" s="140" t="s">
        <v>561</v>
      </c>
      <c r="AT285" s="140" t="s">
        <v>159</v>
      </c>
      <c r="AU285" s="140" t="s">
        <v>84</v>
      </c>
      <c r="AY285" s="15" t="s">
        <v>158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5" t="s">
        <v>80</v>
      </c>
      <c r="BK285" s="141">
        <f>ROUND(I285*H285,2)</f>
        <v>0</v>
      </c>
      <c r="BL285" s="15" t="s">
        <v>561</v>
      </c>
      <c r="BM285" s="140" t="s">
        <v>2114</v>
      </c>
    </row>
    <row r="286" spans="2:65" s="11" customFormat="1">
      <c r="B286" s="142"/>
      <c r="D286" s="143" t="s">
        <v>165</v>
      </c>
      <c r="E286" s="144" t="s">
        <v>1</v>
      </c>
      <c r="F286" s="145" t="s">
        <v>2115</v>
      </c>
      <c r="H286" s="146">
        <v>8.23</v>
      </c>
      <c r="I286" s="147"/>
      <c r="L286" s="142"/>
      <c r="M286" s="148"/>
      <c r="T286" s="149"/>
      <c r="AT286" s="144" t="s">
        <v>165</v>
      </c>
      <c r="AU286" s="144" t="s">
        <v>84</v>
      </c>
      <c r="AV286" s="11" t="s">
        <v>84</v>
      </c>
      <c r="AW286" s="11" t="s">
        <v>32</v>
      </c>
      <c r="AX286" s="11" t="s">
        <v>80</v>
      </c>
      <c r="AY286" s="144" t="s">
        <v>158</v>
      </c>
    </row>
    <row r="287" spans="2:65" s="1" customFormat="1" ht="24.2" customHeight="1">
      <c r="B287" s="128"/>
      <c r="C287" s="129" t="s">
        <v>2116</v>
      </c>
      <c r="D287" s="129" t="s">
        <v>159</v>
      </c>
      <c r="E287" s="130" t="s">
        <v>2117</v>
      </c>
      <c r="F287" s="131" t="s">
        <v>2118</v>
      </c>
      <c r="G287" s="132" t="s">
        <v>248</v>
      </c>
      <c r="H287" s="133">
        <v>0.82299999999999995</v>
      </c>
      <c r="I287" s="134"/>
      <c r="J287" s="135">
        <f>ROUND(I287*H287,2)</f>
        <v>0</v>
      </c>
      <c r="K287" s="131" t="s">
        <v>225</v>
      </c>
      <c r="L287" s="30"/>
      <c r="M287" s="136" t="s">
        <v>1</v>
      </c>
      <c r="N287" s="137" t="s">
        <v>41</v>
      </c>
      <c r="P287" s="138">
        <f>O287*H287</f>
        <v>0</v>
      </c>
      <c r="Q287" s="138">
        <v>0</v>
      </c>
      <c r="R287" s="138">
        <f>Q287*H287</f>
        <v>0</v>
      </c>
      <c r="S287" s="138">
        <v>0</v>
      </c>
      <c r="T287" s="139">
        <f>S287*H287</f>
        <v>0</v>
      </c>
      <c r="AR287" s="140" t="s">
        <v>561</v>
      </c>
      <c r="AT287" s="140" t="s">
        <v>159</v>
      </c>
      <c r="AU287" s="140" t="s">
        <v>84</v>
      </c>
      <c r="AY287" s="15" t="s">
        <v>158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5" t="s">
        <v>80</v>
      </c>
      <c r="BK287" s="141">
        <f>ROUND(I287*H287,2)</f>
        <v>0</v>
      </c>
      <c r="BL287" s="15" t="s">
        <v>561</v>
      </c>
      <c r="BM287" s="140" t="s">
        <v>2119</v>
      </c>
    </row>
    <row r="288" spans="2:65" s="1" customFormat="1" ht="24.2" customHeight="1">
      <c r="B288" s="128"/>
      <c r="C288" s="129" t="s">
        <v>2120</v>
      </c>
      <c r="D288" s="129" t="s">
        <v>159</v>
      </c>
      <c r="E288" s="130" t="s">
        <v>2121</v>
      </c>
      <c r="F288" s="131" t="s">
        <v>2122</v>
      </c>
      <c r="G288" s="132" t="s">
        <v>352</v>
      </c>
      <c r="H288" s="133">
        <v>65</v>
      </c>
      <c r="I288" s="134"/>
      <c r="J288" s="135">
        <f>ROUND(I288*H288,2)</f>
        <v>0</v>
      </c>
      <c r="K288" s="131" t="s">
        <v>225</v>
      </c>
      <c r="L288" s="30"/>
      <c r="M288" s="136" t="s">
        <v>1</v>
      </c>
      <c r="N288" s="137" t="s">
        <v>41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561</v>
      </c>
      <c r="AT288" s="140" t="s">
        <v>159</v>
      </c>
      <c r="AU288" s="140" t="s">
        <v>84</v>
      </c>
      <c r="AY288" s="15" t="s">
        <v>158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5" t="s">
        <v>80</v>
      </c>
      <c r="BK288" s="141">
        <f>ROUND(I288*H288,2)</f>
        <v>0</v>
      </c>
      <c r="BL288" s="15" t="s">
        <v>561</v>
      </c>
      <c r="BM288" s="140" t="s">
        <v>2123</v>
      </c>
    </row>
    <row r="289" spans="2:65" s="1" customFormat="1" ht="16.5" customHeight="1">
      <c r="B289" s="128"/>
      <c r="C289" s="129" t="s">
        <v>2124</v>
      </c>
      <c r="D289" s="129" t="s">
        <v>159</v>
      </c>
      <c r="E289" s="130" t="s">
        <v>2125</v>
      </c>
      <c r="F289" s="131" t="s">
        <v>2126</v>
      </c>
      <c r="G289" s="132" t="s">
        <v>256</v>
      </c>
      <c r="H289" s="133">
        <v>22.75</v>
      </c>
      <c r="I289" s="134"/>
      <c r="J289" s="135">
        <f>ROUND(I289*H289,2)</f>
        <v>0</v>
      </c>
      <c r="K289" s="131" t="s">
        <v>225</v>
      </c>
      <c r="L289" s="30"/>
      <c r="M289" s="136" t="s">
        <v>1</v>
      </c>
      <c r="N289" s="137" t="s">
        <v>41</v>
      </c>
      <c r="P289" s="138">
        <f>O289*H289</f>
        <v>0</v>
      </c>
      <c r="Q289" s="138">
        <v>3.0000000000000001E-5</v>
      </c>
      <c r="R289" s="138">
        <f>Q289*H289</f>
        <v>6.8250000000000006E-4</v>
      </c>
      <c r="S289" s="138">
        <v>0</v>
      </c>
      <c r="T289" s="139">
        <f>S289*H289</f>
        <v>0</v>
      </c>
      <c r="AR289" s="140" t="s">
        <v>561</v>
      </c>
      <c r="AT289" s="140" t="s">
        <v>159</v>
      </c>
      <c r="AU289" s="140" t="s">
        <v>84</v>
      </c>
      <c r="AY289" s="15" t="s">
        <v>158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5" t="s">
        <v>80</v>
      </c>
      <c r="BK289" s="141">
        <f>ROUND(I289*H289,2)</f>
        <v>0</v>
      </c>
      <c r="BL289" s="15" t="s">
        <v>561</v>
      </c>
      <c r="BM289" s="140" t="s">
        <v>2127</v>
      </c>
    </row>
    <row r="290" spans="2:65" s="11" customFormat="1">
      <c r="B290" s="142"/>
      <c r="D290" s="143" t="s">
        <v>165</v>
      </c>
      <c r="E290" s="144" t="s">
        <v>1</v>
      </c>
      <c r="F290" s="145" t="s">
        <v>2102</v>
      </c>
      <c r="H290" s="146">
        <v>22.75</v>
      </c>
      <c r="I290" s="147"/>
      <c r="L290" s="142"/>
      <c r="M290" s="148"/>
      <c r="T290" s="149"/>
      <c r="AT290" s="144" t="s">
        <v>165</v>
      </c>
      <c r="AU290" s="144" t="s">
        <v>84</v>
      </c>
      <c r="AV290" s="11" t="s">
        <v>84</v>
      </c>
      <c r="AW290" s="11" t="s">
        <v>32</v>
      </c>
      <c r="AX290" s="11" t="s">
        <v>80</v>
      </c>
      <c r="AY290" s="144" t="s">
        <v>158</v>
      </c>
    </row>
    <row r="291" spans="2:65" s="1" customFormat="1" ht="44.25" customHeight="1">
      <c r="B291" s="128"/>
      <c r="C291" s="129" t="s">
        <v>2128</v>
      </c>
      <c r="D291" s="129" t="s">
        <v>159</v>
      </c>
      <c r="E291" s="130" t="s">
        <v>2129</v>
      </c>
      <c r="F291" s="131" t="s">
        <v>2130</v>
      </c>
      <c r="G291" s="132" t="s">
        <v>256</v>
      </c>
      <c r="H291" s="133">
        <v>22.75</v>
      </c>
      <c r="I291" s="134"/>
      <c r="J291" s="135">
        <f>ROUND(I291*H291,2)</f>
        <v>0</v>
      </c>
      <c r="K291" s="131" t="s">
        <v>225</v>
      </c>
      <c r="L291" s="30"/>
      <c r="M291" s="177" t="s">
        <v>1</v>
      </c>
      <c r="N291" s="178" t="s">
        <v>41</v>
      </c>
      <c r="O291" s="179"/>
      <c r="P291" s="180">
        <f>O291*H291</f>
        <v>0</v>
      </c>
      <c r="Q291" s="180">
        <v>2.0000000000000002E-5</v>
      </c>
      <c r="R291" s="180">
        <f>Q291*H291</f>
        <v>4.5500000000000006E-4</v>
      </c>
      <c r="S291" s="180">
        <v>0</v>
      </c>
      <c r="T291" s="181">
        <f>S291*H291</f>
        <v>0</v>
      </c>
      <c r="AR291" s="140" t="s">
        <v>561</v>
      </c>
      <c r="AT291" s="140" t="s">
        <v>159</v>
      </c>
      <c r="AU291" s="140" t="s">
        <v>84</v>
      </c>
      <c r="AY291" s="15" t="s">
        <v>158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5" t="s">
        <v>80</v>
      </c>
      <c r="BK291" s="141">
        <f>ROUND(I291*H291,2)</f>
        <v>0</v>
      </c>
      <c r="BL291" s="15" t="s">
        <v>561</v>
      </c>
      <c r="BM291" s="140" t="s">
        <v>2131</v>
      </c>
    </row>
    <row r="292" spans="2:65" s="1" customFormat="1" ht="6.95" customHeight="1">
      <c r="B292" s="42"/>
      <c r="C292" s="43"/>
      <c r="D292" s="43"/>
      <c r="E292" s="43"/>
      <c r="F292" s="43"/>
      <c r="G292" s="43"/>
      <c r="H292" s="43"/>
      <c r="I292" s="43"/>
      <c r="J292" s="43"/>
      <c r="K292" s="43"/>
      <c r="L292" s="30"/>
    </row>
  </sheetData>
  <autoFilter ref="C124:K291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1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114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132</v>
      </c>
      <c r="L4" s="18"/>
      <c r="M4" s="91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39" t="str">
        <f>'Rekapitulace stavby'!K6</f>
        <v>Stavební úpravy knihovny a IC Města Hranice</v>
      </c>
      <c r="F7" s="240"/>
      <c r="G7" s="240"/>
      <c r="H7" s="240"/>
      <c r="L7" s="18"/>
    </row>
    <row r="8" spans="2:46" ht="12" customHeight="1">
      <c r="B8" s="18"/>
      <c r="D8" s="25" t="s">
        <v>133</v>
      </c>
      <c r="L8" s="18"/>
    </row>
    <row r="9" spans="2:46" s="1" customFormat="1" ht="16.5" customHeight="1">
      <c r="B9" s="30"/>
      <c r="E9" s="239" t="s">
        <v>134</v>
      </c>
      <c r="F9" s="238"/>
      <c r="G9" s="238"/>
      <c r="H9" s="238"/>
      <c r="L9" s="30"/>
    </row>
    <row r="10" spans="2:46" s="1" customFormat="1" ht="12" customHeight="1">
      <c r="B10" s="30"/>
      <c r="D10" s="25" t="s">
        <v>135</v>
      </c>
      <c r="L10" s="30"/>
    </row>
    <row r="11" spans="2:46" s="1" customFormat="1" ht="16.5" customHeight="1">
      <c r="B11" s="30"/>
      <c r="E11" s="234" t="s">
        <v>2132</v>
      </c>
      <c r="F11" s="238"/>
      <c r="G11" s="238"/>
      <c r="H11" s="238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1672</v>
      </c>
      <c r="I14" s="25" t="s">
        <v>22</v>
      </c>
      <c r="J14" s="50" t="str">
        <f>'Rekapitulace stavby'!AN8</f>
        <v>2. 3. 2024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1672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1" t="str">
        <f>'Rekapitulace stavby'!E14</f>
        <v>Vyplň údaj</v>
      </c>
      <c r="F20" s="226"/>
      <c r="G20" s="226"/>
      <c r="H20" s="226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1672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1673</v>
      </c>
      <c r="L25" s="30"/>
    </row>
    <row r="26" spans="2:12" s="1" customFormat="1" ht="18" customHeight="1">
      <c r="B26" s="30"/>
      <c r="E26" s="23" t="s">
        <v>1674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2"/>
      <c r="E29" s="230" t="s">
        <v>1</v>
      </c>
      <c r="F29" s="230"/>
      <c r="G29" s="230"/>
      <c r="H29" s="230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36</v>
      </c>
      <c r="J32" s="64">
        <f>ROUND(J122,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3" t="s">
        <v>40</v>
      </c>
      <c r="E35" s="25" t="s">
        <v>41</v>
      </c>
      <c r="F35" s="84">
        <f>ROUND((SUM(BE122:BE216)),  2)</f>
        <v>0</v>
      </c>
      <c r="I35" s="94">
        <v>0.21</v>
      </c>
      <c r="J35" s="84">
        <f>ROUND(((SUM(BE122:BE216))*I35),  2)</f>
        <v>0</v>
      </c>
      <c r="L35" s="30"/>
    </row>
    <row r="36" spans="2:12" s="1" customFormat="1" ht="14.45" customHeight="1">
      <c r="B36" s="30"/>
      <c r="E36" s="25" t="s">
        <v>42</v>
      </c>
      <c r="F36" s="84">
        <f>ROUND((SUM(BF122:BF216)),  2)</f>
        <v>0</v>
      </c>
      <c r="I36" s="94">
        <v>0.12</v>
      </c>
      <c r="J36" s="84">
        <f>ROUND(((SUM(BF122:BF216))*I36),  2)</f>
        <v>0</v>
      </c>
      <c r="L36" s="30"/>
    </row>
    <row r="37" spans="2:12" s="1" customFormat="1" ht="14.45" hidden="1" customHeight="1">
      <c r="B37" s="30"/>
      <c r="E37" s="25" t="s">
        <v>43</v>
      </c>
      <c r="F37" s="84">
        <f>ROUND((SUM(BG122:BG216)),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4">
        <f>ROUND((SUM(BH122:BH216)),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45</v>
      </c>
      <c r="F39" s="84">
        <f>ROUND((SUM(BI122:BI216)),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46</v>
      </c>
      <c r="E41" s="55"/>
      <c r="F41" s="55"/>
      <c r="G41" s="97" t="s">
        <v>47</v>
      </c>
      <c r="H41" s="98" t="s">
        <v>48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1" t="s">
        <v>52</v>
      </c>
      <c r="G61" s="41" t="s">
        <v>51</v>
      </c>
      <c r="H61" s="32"/>
      <c r="I61" s="32"/>
      <c r="J61" s="102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1" t="s">
        <v>52</v>
      </c>
      <c r="G76" s="41" t="s">
        <v>51</v>
      </c>
      <c r="H76" s="32"/>
      <c r="I76" s="32"/>
      <c r="J76" s="102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137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39" t="str">
        <f>E7</f>
        <v>Stavební úpravy knihovny a IC Města Hranice</v>
      </c>
      <c r="F85" s="240"/>
      <c r="G85" s="240"/>
      <c r="H85" s="240"/>
      <c r="L85" s="30"/>
    </row>
    <row r="86" spans="2:12" ht="12" customHeight="1">
      <c r="B86" s="18"/>
      <c r="C86" s="25" t="s">
        <v>133</v>
      </c>
      <c r="L86" s="18"/>
    </row>
    <row r="87" spans="2:12" s="1" customFormat="1" ht="16.5" customHeight="1">
      <c r="B87" s="30"/>
      <c r="E87" s="239" t="s">
        <v>134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135</v>
      </c>
      <c r="L88" s="30"/>
    </row>
    <row r="89" spans="2:12" s="1" customFormat="1" ht="16.5" customHeight="1">
      <c r="B89" s="30"/>
      <c r="E89" s="234" t="str">
        <f>E11</f>
        <v>30 - Slaboproud</v>
      </c>
      <c r="F89" s="238"/>
      <c r="G89" s="238"/>
      <c r="H89" s="238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 xml:space="preserve"> </v>
      </c>
      <c r="I91" s="25" t="s">
        <v>22</v>
      </c>
      <c r="J91" s="50" t="str">
        <f>IF(J14="","",J14)</f>
        <v>2. 3. 2024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 xml:space="preserve"> </v>
      </c>
      <c r="I93" s="25" t="s">
        <v>30</v>
      </c>
      <c r="J93" s="28" t="str">
        <f>E23</f>
        <v xml:space="preserve"> 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Klimešová Miroslava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138</v>
      </c>
      <c r="D96" s="95"/>
      <c r="E96" s="95"/>
      <c r="F96" s="95"/>
      <c r="G96" s="95"/>
      <c r="H96" s="95"/>
      <c r="I96" s="95"/>
      <c r="J96" s="104" t="s">
        <v>139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140</v>
      </c>
      <c r="J98" s="64">
        <f>J122</f>
        <v>0</v>
      </c>
      <c r="L98" s="30"/>
      <c r="AU98" s="15" t="s">
        <v>141</v>
      </c>
    </row>
    <row r="99" spans="2:47" s="8" customFormat="1" ht="24.95" customHeight="1">
      <c r="B99" s="106"/>
      <c r="D99" s="107" t="s">
        <v>208</v>
      </c>
      <c r="E99" s="108"/>
      <c r="F99" s="108"/>
      <c r="G99" s="108"/>
      <c r="H99" s="108"/>
      <c r="I99" s="108"/>
      <c r="J99" s="109">
        <f>J123</f>
        <v>0</v>
      </c>
      <c r="L99" s="106"/>
    </row>
    <row r="100" spans="2:47" s="13" customFormat="1" ht="19.899999999999999" customHeight="1">
      <c r="B100" s="160"/>
      <c r="D100" s="161" t="s">
        <v>1676</v>
      </c>
      <c r="E100" s="162"/>
      <c r="F100" s="162"/>
      <c r="G100" s="162"/>
      <c r="H100" s="162"/>
      <c r="I100" s="162"/>
      <c r="J100" s="163">
        <f>J124</f>
        <v>0</v>
      </c>
      <c r="L100" s="160"/>
    </row>
    <row r="101" spans="2:47" s="1" customFormat="1" ht="21.75" customHeight="1">
      <c r="B101" s="30"/>
      <c r="L101" s="30"/>
    </row>
    <row r="102" spans="2:47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47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47" s="1" customFormat="1" ht="24.95" customHeight="1">
      <c r="B107" s="30"/>
      <c r="C107" s="19" t="s">
        <v>143</v>
      </c>
      <c r="L107" s="30"/>
    </row>
    <row r="108" spans="2:47" s="1" customFormat="1" ht="6.95" customHeight="1">
      <c r="B108" s="30"/>
      <c r="L108" s="30"/>
    </row>
    <row r="109" spans="2:47" s="1" customFormat="1" ht="12" customHeight="1">
      <c r="B109" s="30"/>
      <c r="C109" s="25" t="s">
        <v>16</v>
      </c>
      <c r="L109" s="30"/>
    </row>
    <row r="110" spans="2:47" s="1" customFormat="1" ht="16.5" customHeight="1">
      <c r="B110" s="30"/>
      <c r="E110" s="239" t="str">
        <f>E7</f>
        <v>Stavební úpravy knihovny a IC Města Hranice</v>
      </c>
      <c r="F110" s="240"/>
      <c r="G110" s="240"/>
      <c r="H110" s="240"/>
      <c r="L110" s="30"/>
    </row>
    <row r="111" spans="2:47" ht="12" customHeight="1">
      <c r="B111" s="18"/>
      <c r="C111" s="25" t="s">
        <v>133</v>
      </c>
      <c r="L111" s="18"/>
    </row>
    <row r="112" spans="2:47" s="1" customFormat="1" ht="16.5" customHeight="1">
      <c r="B112" s="30"/>
      <c r="E112" s="239" t="s">
        <v>134</v>
      </c>
      <c r="F112" s="238"/>
      <c r="G112" s="238"/>
      <c r="H112" s="238"/>
      <c r="L112" s="30"/>
    </row>
    <row r="113" spans="2:65" s="1" customFormat="1" ht="12" customHeight="1">
      <c r="B113" s="30"/>
      <c r="C113" s="25" t="s">
        <v>135</v>
      </c>
      <c r="L113" s="30"/>
    </row>
    <row r="114" spans="2:65" s="1" customFormat="1" ht="16.5" customHeight="1">
      <c r="B114" s="30"/>
      <c r="E114" s="234" t="str">
        <f>E11</f>
        <v>30 - Slaboproud</v>
      </c>
      <c r="F114" s="238"/>
      <c r="G114" s="238"/>
      <c r="H114" s="238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F14</f>
        <v xml:space="preserve"> </v>
      </c>
      <c r="I116" s="25" t="s">
        <v>22</v>
      </c>
      <c r="J116" s="50" t="str">
        <f>IF(J14="","",J14)</f>
        <v>2. 3. 2024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E17</f>
        <v xml:space="preserve"> </v>
      </c>
      <c r="I118" s="25" t="s">
        <v>30</v>
      </c>
      <c r="J118" s="28" t="str">
        <f>E23</f>
        <v xml:space="preserve"> </v>
      </c>
      <c r="L118" s="30"/>
    </row>
    <row r="119" spans="2:65" s="1" customFormat="1" ht="15.2" customHeight="1">
      <c r="B119" s="30"/>
      <c r="C119" s="25" t="s">
        <v>28</v>
      </c>
      <c r="F119" s="23" t="str">
        <f>IF(E20="","",E20)</f>
        <v>Vyplň údaj</v>
      </c>
      <c r="I119" s="25" t="s">
        <v>33</v>
      </c>
      <c r="J119" s="28" t="str">
        <f>E26</f>
        <v>Klimešová Miroslava</v>
      </c>
      <c r="L119" s="30"/>
    </row>
    <row r="120" spans="2:65" s="1" customFormat="1" ht="10.35" customHeight="1">
      <c r="B120" s="30"/>
      <c r="L120" s="30"/>
    </row>
    <row r="121" spans="2:65" s="9" customFormat="1" ht="29.25" customHeight="1">
      <c r="B121" s="110"/>
      <c r="C121" s="111" t="s">
        <v>144</v>
      </c>
      <c r="D121" s="112" t="s">
        <v>61</v>
      </c>
      <c r="E121" s="112" t="s">
        <v>57</v>
      </c>
      <c r="F121" s="112" t="s">
        <v>58</v>
      </c>
      <c r="G121" s="112" t="s">
        <v>145</v>
      </c>
      <c r="H121" s="112" t="s">
        <v>146</v>
      </c>
      <c r="I121" s="112" t="s">
        <v>147</v>
      </c>
      <c r="J121" s="112" t="s">
        <v>139</v>
      </c>
      <c r="K121" s="113" t="s">
        <v>148</v>
      </c>
      <c r="L121" s="110"/>
      <c r="M121" s="57" t="s">
        <v>1</v>
      </c>
      <c r="N121" s="58" t="s">
        <v>40</v>
      </c>
      <c r="O121" s="58" t="s">
        <v>149</v>
      </c>
      <c r="P121" s="58" t="s">
        <v>150</v>
      </c>
      <c r="Q121" s="58" t="s">
        <v>151</v>
      </c>
      <c r="R121" s="58" t="s">
        <v>152</v>
      </c>
      <c r="S121" s="58" t="s">
        <v>153</v>
      </c>
      <c r="T121" s="59" t="s">
        <v>154</v>
      </c>
    </row>
    <row r="122" spans="2:65" s="1" customFormat="1" ht="22.9" customHeight="1">
      <c r="B122" s="30"/>
      <c r="C122" s="62" t="s">
        <v>155</v>
      </c>
      <c r="J122" s="114">
        <f>BK122</f>
        <v>0</v>
      </c>
      <c r="L122" s="30"/>
      <c r="M122" s="60"/>
      <c r="N122" s="51"/>
      <c r="O122" s="51"/>
      <c r="P122" s="115">
        <f>P123</f>
        <v>0</v>
      </c>
      <c r="Q122" s="51"/>
      <c r="R122" s="115">
        <f>R123</f>
        <v>0.40716000000000008</v>
      </c>
      <c r="S122" s="51"/>
      <c r="T122" s="116">
        <f>T123</f>
        <v>0</v>
      </c>
      <c r="AT122" s="15" t="s">
        <v>75</v>
      </c>
      <c r="AU122" s="15" t="s">
        <v>141</v>
      </c>
      <c r="BK122" s="117">
        <f>BK123</f>
        <v>0</v>
      </c>
    </row>
    <row r="123" spans="2:65" s="10" customFormat="1" ht="25.9" customHeight="1">
      <c r="B123" s="118"/>
      <c r="D123" s="119" t="s">
        <v>75</v>
      </c>
      <c r="E123" s="120" t="s">
        <v>526</v>
      </c>
      <c r="F123" s="120" t="s">
        <v>527</v>
      </c>
      <c r="I123" s="121"/>
      <c r="J123" s="122">
        <f>BK123</f>
        <v>0</v>
      </c>
      <c r="L123" s="118"/>
      <c r="M123" s="123"/>
      <c r="P123" s="124">
        <f>P124</f>
        <v>0</v>
      </c>
      <c r="R123" s="124">
        <f>R124</f>
        <v>0.40716000000000008</v>
      </c>
      <c r="T123" s="125">
        <f>T124</f>
        <v>0</v>
      </c>
      <c r="AR123" s="119" t="s">
        <v>84</v>
      </c>
      <c r="AT123" s="126" t="s">
        <v>75</v>
      </c>
      <c r="AU123" s="126" t="s">
        <v>76</v>
      </c>
      <c r="AY123" s="119" t="s">
        <v>158</v>
      </c>
      <c r="BK123" s="127">
        <f>BK124</f>
        <v>0</v>
      </c>
    </row>
    <row r="124" spans="2:65" s="10" customFormat="1" ht="22.9" customHeight="1">
      <c r="B124" s="118"/>
      <c r="D124" s="119" t="s">
        <v>75</v>
      </c>
      <c r="E124" s="164" t="s">
        <v>2048</v>
      </c>
      <c r="F124" s="164" t="s">
        <v>2049</v>
      </c>
      <c r="I124" s="121"/>
      <c r="J124" s="165">
        <f>BK124</f>
        <v>0</v>
      </c>
      <c r="L124" s="118"/>
      <c r="M124" s="123"/>
      <c r="P124" s="124">
        <f>SUM(P125:P216)</f>
        <v>0</v>
      </c>
      <c r="R124" s="124">
        <f>SUM(R125:R216)</f>
        <v>0.40716000000000008</v>
      </c>
      <c r="T124" s="125">
        <f>SUM(T125:T216)</f>
        <v>0</v>
      </c>
      <c r="AR124" s="119" t="s">
        <v>84</v>
      </c>
      <c r="AT124" s="126" t="s">
        <v>75</v>
      </c>
      <c r="AU124" s="126" t="s">
        <v>80</v>
      </c>
      <c r="AY124" s="119" t="s">
        <v>158</v>
      </c>
      <c r="BK124" s="127">
        <f>SUM(BK125:BK216)</f>
        <v>0</v>
      </c>
    </row>
    <row r="125" spans="2:65" s="1" customFormat="1" ht="24.2" customHeight="1">
      <c r="B125" s="128"/>
      <c r="C125" s="129" t="s">
        <v>80</v>
      </c>
      <c r="D125" s="129" t="s">
        <v>159</v>
      </c>
      <c r="E125" s="130" t="s">
        <v>2133</v>
      </c>
      <c r="F125" s="131" t="s">
        <v>2134</v>
      </c>
      <c r="G125" s="132" t="s">
        <v>352</v>
      </c>
      <c r="H125" s="133">
        <v>2090</v>
      </c>
      <c r="I125" s="134"/>
      <c r="J125" s="135">
        <f>ROUND(I125*H125,2)</f>
        <v>0</v>
      </c>
      <c r="K125" s="131" t="s">
        <v>225</v>
      </c>
      <c r="L125" s="30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294</v>
      </c>
      <c r="AT125" s="140" t="s">
        <v>159</v>
      </c>
      <c r="AU125" s="140" t="s">
        <v>84</v>
      </c>
      <c r="AY125" s="15" t="s">
        <v>158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5" t="s">
        <v>80</v>
      </c>
      <c r="BK125" s="141">
        <f>ROUND(I125*H125,2)</f>
        <v>0</v>
      </c>
      <c r="BL125" s="15" t="s">
        <v>294</v>
      </c>
      <c r="BM125" s="140" t="s">
        <v>2135</v>
      </c>
    </row>
    <row r="126" spans="2:65" s="1" customFormat="1" ht="21.75" customHeight="1">
      <c r="B126" s="128"/>
      <c r="C126" s="166" t="s">
        <v>84</v>
      </c>
      <c r="D126" s="166" t="s">
        <v>544</v>
      </c>
      <c r="E126" s="167" t="s">
        <v>1684</v>
      </c>
      <c r="F126" s="168" t="s">
        <v>1685</v>
      </c>
      <c r="G126" s="169" t="s">
        <v>352</v>
      </c>
      <c r="H126" s="170">
        <v>2100</v>
      </c>
      <c r="I126" s="171"/>
      <c r="J126" s="172">
        <f>ROUND(I126*H126,2)</f>
        <v>0</v>
      </c>
      <c r="K126" s="168" t="s">
        <v>225</v>
      </c>
      <c r="L126" s="173"/>
      <c r="M126" s="174" t="s">
        <v>1</v>
      </c>
      <c r="N126" s="175" t="s">
        <v>41</v>
      </c>
      <c r="P126" s="138">
        <f>O126*H126</f>
        <v>0</v>
      </c>
      <c r="Q126" s="138">
        <v>6.9999999999999994E-5</v>
      </c>
      <c r="R126" s="138">
        <f>Q126*H126</f>
        <v>0.14699999999999999</v>
      </c>
      <c r="S126" s="138">
        <v>0</v>
      </c>
      <c r="T126" s="139">
        <f>S126*H126</f>
        <v>0</v>
      </c>
      <c r="AR126" s="140" t="s">
        <v>377</v>
      </c>
      <c r="AT126" s="140" t="s">
        <v>544</v>
      </c>
      <c r="AU126" s="140" t="s">
        <v>84</v>
      </c>
      <c r="AY126" s="15" t="s">
        <v>158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5" t="s">
        <v>80</v>
      </c>
      <c r="BK126" s="141">
        <f>ROUND(I126*H126,2)</f>
        <v>0</v>
      </c>
      <c r="BL126" s="15" t="s">
        <v>294</v>
      </c>
      <c r="BM126" s="140" t="s">
        <v>2136</v>
      </c>
    </row>
    <row r="127" spans="2:65" s="11" customFormat="1">
      <c r="B127" s="142"/>
      <c r="D127" s="143" t="s">
        <v>165</v>
      </c>
      <c r="E127" s="144" t="s">
        <v>1</v>
      </c>
      <c r="F127" s="145" t="s">
        <v>2137</v>
      </c>
      <c r="H127" s="146">
        <v>2100</v>
      </c>
      <c r="I127" s="147"/>
      <c r="L127" s="142"/>
      <c r="M127" s="148"/>
      <c r="T127" s="149"/>
      <c r="AT127" s="144" t="s">
        <v>165</v>
      </c>
      <c r="AU127" s="144" t="s">
        <v>84</v>
      </c>
      <c r="AV127" s="11" t="s">
        <v>84</v>
      </c>
      <c r="AW127" s="11" t="s">
        <v>32</v>
      </c>
      <c r="AX127" s="11" t="s">
        <v>80</v>
      </c>
      <c r="AY127" s="144" t="s">
        <v>158</v>
      </c>
    </row>
    <row r="128" spans="2:65" s="1" customFormat="1" ht="24.2" customHeight="1">
      <c r="B128" s="128"/>
      <c r="C128" s="166" t="s">
        <v>95</v>
      </c>
      <c r="D128" s="166" t="s">
        <v>544</v>
      </c>
      <c r="E128" s="167" t="s">
        <v>2138</v>
      </c>
      <c r="F128" s="168" t="s">
        <v>2139</v>
      </c>
      <c r="G128" s="169" t="s">
        <v>352</v>
      </c>
      <c r="H128" s="170">
        <v>94.5</v>
      </c>
      <c r="I128" s="171"/>
      <c r="J128" s="172">
        <f>ROUND(I128*H128,2)</f>
        <v>0</v>
      </c>
      <c r="K128" s="168" t="s">
        <v>225</v>
      </c>
      <c r="L128" s="173"/>
      <c r="M128" s="174" t="s">
        <v>1</v>
      </c>
      <c r="N128" s="175" t="s">
        <v>41</v>
      </c>
      <c r="P128" s="138">
        <f>O128*H128</f>
        <v>0</v>
      </c>
      <c r="Q128" s="138">
        <v>2.5999999999999998E-4</v>
      </c>
      <c r="R128" s="138">
        <f>Q128*H128</f>
        <v>2.4569999999999998E-2</v>
      </c>
      <c r="S128" s="138">
        <v>0</v>
      </c>
      <c r="T128" s="139">
        <f>S128*H128</f>
        <v>0</v>
      </c>
      <c r="AR128" s="140" t="s">
        <v>377</v>
      </c>
      <c r="AT128" s="140" t="s">
        <v>544</v>
      </c>
      <c r="AU128" s="140" t="s">
        <v>84</v>
      </c>
      <c r="AY128" s="15" t="s">
        <v>158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5" t="s">
        <v>80</v>
      </c>
      <c r="BK128" s="141">
        <f>ROUND(I128*H128,2)</f>
        <v>0</v>
      </c>
      <c r="BL128" s="15" t="s">
        <v>294</v>
      </c>
      <c r="BM128" s="140" t="s">
        <v>2140</v>
      </c>
    </row>
    <row r="129" spans="2:65" s="11" customFormat="1">
      <c r="B129" s="142"/>
      <c r="D129" s="143" t="s">
        <v>165</v>
      </c>
      <c r="E129" s="144" t="s">
        <v>1</v>
      </c>
      <c r="F129" s="145" t="s">
        <v>2141</v>
      </c>
      <c r="H129" s="146">
        <v>94.5</v>
      </c>
      <c r="I129" s="147"/>
      <c r="L129" s="142"/>
      <c r="M129" s="148"/>
      <c r="T129" s="149"/>
      <c r="AT129" s="144" t="s">
        <v>165</v>
      </c>
      <c r="AU129" s="144" t="s">
        <v>84</v>
      </c>
      <c r="AV129" s="11" t="s">
        <v>84</v>
      </c>
      <c r="AW129" s="11" t="s">
        <v>32</v>
      </c>
      <c r="AX129" s="11" t="s">
        <v>80</v>
      </c>
      <c r="AY129" s="144" t="s">
        <v>158</v>
      </c>
    </row>
    <row r="130" spans="2:65" s="1" customFormat="1" ht="24.2" customHeight="1">
      <c r="B130" s="128"/>
      <c r="C130" s="129" t="s">
        <v>163</v>
      </c>
      <c r="D130" s="129" t="s">
        <v>159</v>
      </c>
      <c r="E130" s="130" t="s">
        <v>2051</v>
      </c>
      <c r="F130" s="131" t="s">
        <v>2142</v>
      </c>
      <c r="G130" s="132" t="s">
        <v>352</v>
      </c>
      <c r="H130" s="133">
        <v>1480</v>
      </c>
      <c r="I130" s="134"/>
      <c r="J130" s="135">
        <f>ROUND(I130*H130,2)</f>
        <v>0</v>
      </c>
      <c r="K130" s="131" t="s">
        <v>225</v>
      </c>
      <c r="L130" s="30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294</v>
      </c>
      <c r="AT130" s="140" t="s">
        <v>159</v>
      </c>
      <c r="AU130" s="140" t="s">
        <v>84</v>
      </c>
      <c r="AY130" s="15" t="s">
        <v>158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5" t="s">
        <v>80</v>
      </c>
      <c r="BK130" s="141">
        <f>ROUND(I130*H130,2)</f>
        <v>0</v>
      </c>
      <c r="BL130" s="15" t="s">
        <v>294</v>
      </c>
      <c r="BM130" s="140" t="s">
        <v>2143</v>
      </c>
    </row>
    <row r="131" spans="2:65" s="1" customFormat="1" ht="37.9" customHeight="1">
      <c r="B131" s="128"/>
      <c r="C131" s="166" t="s">
        <v>157</v>
      </c>
      <c r="D131" s="166" t="s">
        <v>544</v>
      </c>
      <c r="E131" s="167" t="s">
        <v>2144</v>
      </c>
      <c r="F131" s="168" t="s">
        <v>2145</v>
      </c>
      <c r="G131" s="169" t="s">
        <v>352</v>
      </c>
      <c r="H131" s="170">
        <v>1044</v>
      </c>
      <c r="I131" s="171"/>
      <c r="J131" s="172">
        <f>ROUND(I131*H131,2)</f>
        <v>0</v>
      </c>
      <c r="K131" s="168" t="s">
        <v>225</v>
      </c>
      <c r="L131" s="173"/>
      <c r="M131" s="174" t="s">
        <v>1</v>
      </c>
      <c r="N131" s="175" t="s">
        <v>41</v>
      </c>
      <c r="P131" s="138">
        <f>O131*H131</f>
        <v>0</v>
      </c>
      <c r="Q131" s="138">
        <v>4.0000000000000003E-5</v>
      </c>
      <c r="R131" s="138">
        <f>Q131*H131</f>
        <v>4.1760000000000005E-2</v>
      </c>
      <c r="S131" s="138">
        <v>0</v>
      </c>
      <c r="T131" s="139">
        <f>S131*H131</f>
        <v>0</v>
      </c>
      <c r="AR131" s="140" t="s">
        <v>377</v>
      </c>
      <c r="AT131" s="140" t="s">
        <v>544</v>
      </c>
      <c r="AU131" s="140" t="s">
        <v>84</v>
      </c>
      <c r="AY131" s="15" t="s">
        <v>158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5" t="s">
        <v>80</v>
      </c>
      <c r="BK131" s="141">
        <f>ROUND(I131*H131,2)</f>
        <v>0</v>
      </c>
      <c r="BL131" s="15" t="s">
        <v>294</v>
      </c>
      <c r="BM131" s="140" t="s">
        <v>2146</v>
      </c>
    </row>
    <row r="132" spans="2:65" s="11" customFormat="1">
      <c r="B132" s="142"/>
      <c r="D132" s="143" t="s">
        <v>165</v>
      </c>
      <c r="E132" s="144" t="s">
        <v>1</v>
      </c>
      <c r="F132" s="145" t="s">
        <v>2147</v>
      </c>
      <c r="H132" s="146">
        <v>1044</v>
      </c>
      <c r="I132" s="147"/>
      <c r="L132" s="142"/>
      <c r="M132" s="148"/>
      <c r="T132" s="149"/>
      <c r="AT132" s="144" t="s">
        <v>165</v>
      </c>
      <c r="AU132" s="144" t="s">
        <v>84</v>
      </c>
      <c r="AV132" s="11" t="s">
        <v>84</v>
      </c>
      <c r="AW132" s="11" t="s">
        <v>32</v>
      </c>
      <c r="AX132" s="11" t="s">
        <v>80</v>
      </c>
      <c r="AY132" s="144" t="s">
        <v>158</v>
      </c>
    </row>
    <row r="133" spans="2:65" s="1" customFormat="1" ht="37.9" customHeight="1">
      <c r="B133" s="128"/>
      <c r="C133" s="166" t="s">
        <v>180</v>
      </c>
      <c r="D133" s="166" t="s">
        <v>544</v>
      </c>
      <c r="E133" s="167" t="s">
        <v>2148</v>
      </c>
      <c r="F133" s="168" t="s">
        <v>2149</v>
      </c>
      <c r="G133" s="169" t="s">
        <v>352</v>
      </c>
      <c r="H133" s="170">
        <v>6</v>
      </c>
      <c r="I133" s="171"/>
      <c r="J133" s="172">
        <f>ROUND(I133*H133,2)</f>
        <v>0</v>
      </c>
      <c r="K133" s="168" t="s">
        <v>225</v>
      </c>
      <c r="L133" s="173"/>
      <c r="M133" s="174" t="s">
        <v>1</v>
      </c>
      <c r="N133" s="175" t="s">
        <v>41</v>
      </c>
      <c r="P133" s="138">
        <f>O133*H133</f>
        <v>0</v>
      </c>
      <c r="Q133" s="138">
        <v>6.9999999999999994E-5</v>
      </c>
      <c r="R133" s="138">
        <f>Q133*H133</f>
        <v>4.1999999999999996E-4</v>
      </c>
      <c r="S133" s="138">
        <v>0</v>
      </c>
      <c r="T133" s="139">
        <f>S133*H133</f>
        <v>0</v>
      </c>
      <c r="AR133" s="140" t="s">
        <v>377</v>
      </c>
      <c r="AT133" s="140" t="s">
        <v>544</v>
      </c>
      <c r="AU133" s="140" t="s">
        <v>84</v>
      </c>
      <c r="AY133" s="15" t="s">
        <v>158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5" t="s">
        <v>80</v>
      </c>
      <c r="BK133" s="141">
        <f>ROUND(I133*H133,2)</f>
        <v>0</v>
      </c>
      <c r="BL133" s="15" t="s">
        <v>294</v>
      </c>
      <c r="BM133" s="140" t="s">
        <v>2150</v>
      </c>
    </row>
    <row r="134" spans="2:65" s="11" customFormat="1">
      <c r="B134" s="142"/>
      <c r="D134" s="143" t="s">
        <v>165</v>
      </c>
      <c r="E134" s="144" t="s">
        <v>1</v>
      </c>
      <c r="F134" s="145" t="s">
        <v>2151</v>
      </c>
      <c r="H134" s="146">
        <v>6</v>
      </c>
      <c r="I134" s="147"/>
      <c r="L134" s="142"/>
      <c r="M134" s="148"/>
      <c r="T134" s="149"/>
      <c r="AT134" s="144" t="s">
        <v>165</v>
      </c>
      <c r="AU134" s="144" t="s">
        <v>84</v>
      </c>
      <c r="AV134" s="11" t="s">
        <v>84</v>
      </c>
      <c r="AW134" s="11" t="s">
        <v>32</v>
      </c>
      <c r="AX134" s="11" t="s">
        <v>80</v>
      </c>
      <c r="AY134" s="144" t="s">
        <v>158</v>
      </c>
    </row>
    <row r="135" spans="2:65" s="1" customFormat="1" ht="33" customHeight="1">
      <c r="B135" s="128"/>
      <c r="C135" s="166" t="s">
        <v>184</v>
      </c>
      <c r="D135" s="166" t="s">
        <v>544</v>
      </c>
      <c r="E135" s="167" t="s">
        <v>2152</v>
      </c>
      <c r="F135" s="168" t="s">
        <v>2153</v>
      </c>
      <c r="G135" s="169" t="s">
        <v>352</v>
      </c>
      <c r="H135" s="170">
        <v>6</v>
      </c>
      <c r="I135" s="171"/>
      <c r="J135" s="172">
        <f>ROUND(I135*H135,2)</f>
        <v>0</v>
      </c>
      <c r="K135" s="168" t="s">
        <v>225</v>
      </c>
      <c r="L135" s="173"/>
      <c r="M135" s="174" t="s">
        <v>1</v>
      </c>
      <c r="N135" s="175" t="s">
        <v>41</v>
      </c>
      <c r="P135" s="138">
        <f>O135*H135</f>
        <v>0</v>
      </c>
      <c r="Q135" s="138">
        <v>6.0000000000000002E-5</v>
      </c>
      <c r="R135" s="138">
        <f>Q135*H135</f>
        <v>3.6000000000000002E-4</v>
      </c>
      <c r="S135" s="138">
        <v>0</v>
      </c>
      <c r="T135" s="139">
        <f>S135*H135</f>
        <v>0</v>
      </c>
      <c r="AR135" s="140" t="s">
        <v>377</v>
      </c>
      <c r="AT135" s="140" t="s">
        <v>544</v>
      </c>
      <c r="AU135" s="140" t="s">
        <v>84</v>
      </c>
      <c r="AY135" s="15" t="s">
        <v>158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5" t="s">
        <v>80</v>
      </c>
      <c r="BK135" s="141">
        <f>ROUND(I135*H135,2)</f>
        <v>0</v>
      </c>
      <c r="BL135" s="15" t="s">
        <v>294</v>
      </c>
      <c r="BM135" s="140" t="s">
        <v>2154</v>
      </c>
    </row>
    <row r="136" spans="2:65" s="11" customFormat="1">
      <c r="B136" s="142"/>
      <c r="D136" s="143" t="s">
        <v>165</v>
      </c>
      <c r="E136" s="144" t="s">
        <v>1</v>
      </c>
      <c r="F136" s="145" t="s">
        <v>2151</v>
      </c>
      <c r="H136" s="146">
        <v>6</v>
      </c>
      <c r="I136" s="147"/>
      <c r="L136" s="142"/>
      <c r="M136" s="148"/>
      <c r="T136" s="149"/>
      <c r="AT136" s="144" t="s">
        <v>165</v>
      </c>
      <c r="AU136" s="144" t="s">
        <v>84</v>
      </c>
      <c r="AV136" s="11" t="s">
        <v>84</v>
      </c>
      <c r="AW136" s="11" t="s">
        <v>32</v>
      </c>
      <c r="AX136" s="11" t="s">
        <v>80</v>
      </c>
      <c r="AY136" s="144" t="s">
        <v>158</v>
      </c>
    </row>
    <row r="137" spans="2:65" s="1" customFormat="1" ht="16.5" customHeight="1">
      <c r="B137" s="128"/>
      <c r="C137" s="166" t="s">
        <v>188</v>
      </c>
      <c r="D137" s="166" t="s">
        <v>544</v>
      </c>
      <c r="E137" s="167" t="s">
        <v>2155</v>
      </c>
      <c r="F137" s="168" t="s">
        <v>2156</v>
      </c>
      <c r="G137" s="169" t="s">
        <v>352</v>
      </c>
      <c r="H137" s="170">
        <v>240</v>
      </c>
      <c r="I137" s="171"/>
      <c r="J137" s="172">
        <f>ROUND(I137*H137,2)</f>
        <v>0</v>
      </c>
      <c r="K137" s="168" t="s">
        <v>1</v>
      </c>
      <c r="L137" s="173"/>
      <c r="M137" s="174" t="s">
        <v>1</v>
      </c>
      <c r="N137" s="175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377</v>
      </c>
      <c r="AT137" s="140" t="s">
        <v>544</v>
      </c>
      <c r="AU137" s="140" t="s">
        <v>84</v>
      </c>
      <c r="AY137" s="15" t="s">
        <v>158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80</v>
      </c>
      <c r="BK137" s="141">
        <f>ROUND(I137*H137,2)</f>
        <v>0</v>
      </c>
      <c r="BL137" s="15" t="s">
        <v>294</v>
      </c>
      <c r="BM137" s="140" t="s">
        <v>2157</v>
      </c>
    </row>
    <row r="138" spans="2:65" s="11" customFormat="1">
      <c r="B138" s="142"/>
      <c r="D138" s="143" t="s">
        <v>165</v>
      </c>
      <c r="E138" s="144" t="s">
        <v>1</v>
      </c>
      <c r="F138" s="145" t="s">
        <v>2158</v>
      </c>
      <c r="H138" s="146">
        <v>240</v>
      </c>
      <c r="I138" s="147"/>
      <c r="L138" s="142"/>
      <c r="M138" s="148"/>
      <c r="T138" s="149"/>
      <c r="AT138" s="144" t="s">
        <v>165</v>
      </c>
      <c r="AU138" s="144" t="s">
        <v>84</v>
      </c>
      <c r="AV138" s="11" t="s">
        <v>84</v>
      </c>
      <c r="AW138" s="11" t="s">
        <v>32</v>
      </c>
      <c r="AX138" s="11" t="s">
        <v>80</v>
      </c>
      <c r="AY138" s="144" t="s">
        <v>158</v>
      </c>
    </row>
    <row r="139" spans="2:65" s="1" customFormat="1" ht="37.9" customHeight="1">
      <c r="B139" s="128"/>
      <c r="C139" s="166" t="s">
        <v>192</v>
      </c>
      <c r="D139" s="166" t="s">
        <v>544</v>
      </c>
      <c r="E139" s="167" t="s">
        <v>2159</v>
      </c>
      <c r="F139" s="168" t="s">
        <v>2160</v>
      </c>
      <c r="G139" s="169" t="s">
        <v>352</v>
      </c>
      <c r="H139" s="170">
        <v>400</v>
      </c>
      <c r="I139" s="171"/>
      <c r="J139" s="172">
        <f>ROUND(I139*H139,2)</f>
        <v>0</v>
      </c>
      <c r="K139" s="168" t="s">
        <v>225</v>
      </c>
      <c r="L139" s="173"/>
      <c r="M139" s="174" t="s">
        <v>1</v>
      </c>
      <c r="N139" s="175" t="s">
        <v>41</v>
      </c>
      <c r="P139" s="138">
        <f>O139*H139</f>
        <v>0</v>
      </c>
      <c r="Q139" s="138">
        <v>4.0000000000000003E-5</v>
      </c>
      <c r="R139" s="138">
        <f>Q139*H139</f>
        <v>1.6E-2</v>
      </c>
      <c r="S139" s="138">
        <v>0</v>
      </c>
      <c r="T139" s="139">
        <f>S139*H139</f>
        <v>0</v>
      </c>
      <c r="AR139" s="140" t="s">
        <v>377</v>
      </c>
      <c r="AT139" s="140" t="s">
        <v>544</v>
      </c>
      <c r="AU139" s="140" t="s">
        <v>84</v>
      </c>
      <c r="AY139" s="15" t="s">
        <v>158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80</v>
      </c>
      <c r="BK139" s="141">
        <f>ROUND(I139*H139,2)</f>
        <v>0</v>
      </c>
      <c r="BL139" s="15" t="s">
        <v>294</v>
      </c>
      <c r="BM139" s="140" t="s">
        <v>2161</v>
      </c>
    </row>
    <row r="140" spans="2:65" s="1" customFormat="1" ht="24.2" customHeight="1">
      <c r="B140" s="128"/>
      <c r="C140" s="129" t="s">
        <v>90</v>
      </c>
      <c r="D140" s="129" t="s">
        <v>159</v>
      </c>
      <c r="E140" s="130" t="s">
        <v>2162</v>
      </c>
      <c r="F140" s="131" t="s">
        <v>2163</v>
      </c>
      <c r="G140" s="132" t="s">
        <v>352</v>
      </c>
      <c r="H140" s="133">
        <v>1600</v>
      </c>
      <c r="I140" s="134"/>
      <c r="J140" s="135">
        <f>ROUND(I140*H140,2)</f>
        <v>0</v>
      </c>
      <c r="K140" s="131" t="s">
        <v>225</v>
      </c>
      <c r="L140" s="30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294</v>
      </c>
      <c r="AT140" s="140" t="s">
        <v>159</v>
      </c>
      <c r="AU140" s="140" t="s">
        <v>84</v>
      </c>
      <c r="AY140" s="15" t="s">
        <v>158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80</v>
      </c>
      <c r="BK140" s="141">
        <f>ROUND(I140*H140,2)</f>
        <v>0</v>
      </c>
      <c r="BL140" s="15" t="s">
        <v>294</v>
      </c>
      <c r="BM140" s="140" t="s">
        <v>2164</v>
      </c>
    </row>
    <row r="141" spans="2:65" s="1" customFormat="1" ht="24.2" customHeight="1">
      <c r="B141" s="128"/>
      <c r="C141" s="166" t="s">
        <v>267</v>
      </c>
      <c r="D141" s="166" t="s">
        <v>544</v>
      </c>
      <c r="E141" s="167" t="s">
        <v>2165</v>
      </c>
      <c r="F141" s="168" t="s">
        <v>2166</v>
      </c>
      <c r="G141" s="169" t="s">
        <v>352</v>
      </c>
      <c r="H141" s="170">
        <v>1920</v>
      </c>
      <c r="I141" s="171"/>
      <c r="J141" s="172">
        <f>ROUND(I141*H141,2)</f>
        <v>0</v>
      </c>
      <c r="K141" s="168" t="s">
        <v>225</v>
      </c>
      <c r="L141" s="173"/>
      <c r="M141" s="174" t="s">
        <v>1</v>
      </c>
      <c r="N141" s="175" t="s">
        <v>41</v>
      </c>
      <c r="P141" s="138">
        <f>O141*H141</f>
        <v>0</v>
      </c>
      <c r="Q141" s="138">
        <v>4.0000000000000003E-5</v>
      </c>
      <c r="R141" s="138">
        <f>Q141*H141</f>
        <v>7.6800000000000007E-2</v>
      </c>
      <c r="S141" s="138">
        <v>0</v>
      </c>
      <c r="T141" s="139">
        <f>S141*H141</f>
        <v>0</v>
      </c>
      <c r="AR141" s="140" t="s">
        <v>377</v>
      </c>
      <c r="AT141" s="140" t="s">
        <v>544</v>
      </c>
      <c r="AU141" s="140" t="s">
        <v>84</v>
      </c>
      <c r="AY141" s="15" t="s">
        <v>158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80</v>
      </c>
      <c r="BK141" s="141">
        <f>ROUND(I141*H141,2)</f>
        <v>0</v>
      </c>
      <c r="BL141" s="15" t="s">
        <v>294</v>
      </c>
      <c r="BM141" s="140" t="s">
        <v>2167</v>
      </c>
    </row>
    <row r="142" spans="2:65" s="11" customFormat="1">
      <c r="B142" s="142"/>
      <c r="D142" s="143" t="s">
        <v>165</v>
      </c>
      <c r="E142" s="144" t="s">
        <v>1</v>
      </c>
      <c r="F142" s="145" t="s">
        <v>2168</v>
      </c>
      <c r="H142" s="146">
        <v>1920</v>
      </c>
      <c r="I142" s="147"/>
      <c r="L142" s="142"/>
      <c r="M142" s="148"/>
      <c r="T142" s="149"/>
      <c r="AT142" s="144" t="s">
        <v>165</v>
      </c>
      <c r="AU142" s="144" t="s">
        <v>84</v>
      </c>
      <c r="AV142" s="11" t="s">
        <v>84</v>
      </c>
      <c r="AW142" s="11" t="s">
        <v>32</v>
      </c>
      <c r="AX142" s="11" t="s">
        <v>80</v>
      </c>
      <c r="AY142" s="144" t="s">
        <v>158</v>
      </c>
    </row>
    <row r="143" spans="2:65" s="1" customFormat="1" ht="24.2" customHeight="1">
      <c r="B143" s="128"/>
      <c r="C143" s="129" t="s">
        <v>8</v>
      </c>
      <c r="D143" s="129" t="s">
        <v>159</v>
      </c>
      <c r="E143" s="130" t="s">
        <v>2169</v>
      </c>
      <c r="F143" s="131" t="s">
        <v>2170</v>
      </c>
      <c r="G143" s="132" t="s">
        <v>325</v>
      </c>
      <c r="H143" s="133">
        <v>1</v>
      </c>
      <c r="I143" s="134"/>
      <c r="J143" s="135">
        <f t="shared" ref="J143:J174" si="0">ROUND(I143*H143,2)</f>
        <v>0</v>
      </c>
      <c r="K143" s="131" t="s">
        <v>225</v>
      </c>
      <c r="L143" s="30"/>
      <c r="M143" s="136" t="s">
        <v>1</v>
      </c>
      <c r="N143" s="137" t="s">
        <v>41</v>
      </c>
      <c r="P143" s="138">
        <f t="shared" ref="P143:P174" si="1">O143*H143</f>
        <v>0</v>
      </c>
      <c r="Q143" s="138">
        <v>0</v>
      </c>
      <c r="R143" s="138">
        <f t="shared" ref="R143:R174" si="2">Q143*H143</f>
        <v>0</v>
      </c>
      <c r="S143" s="138">
        <v>0</v>
      </c>
      <c r="T143" s="139">
        <f t="shared" ref="T143:T174" si="3">S143*H143</f>
        <v>0</v>
      </c>
      <c r="AR143" s="140" t="s">
        <v>294</v>
      </c>
      <c r="AT143" s="140" t="s">
        <v>159</v>
      </c>
      <c r="AU143" s="140" t="s">
        <v>84</v>
      </c>
      <c r="AY143" s="15" t="s">
        <v>158</v>
      </c>
      <c r="BE143" s="141">
        <f t="shared" ref="BE143:BE174" si="4">IF(N143="základní",J143,0)</f>
        <v>0</v>
      </c>
      <c r="BF143" s="141">
        <f t="shared" ref="BF143:BF174" si="5">IF(N143="snížená",J143,0)</f>
        <v>0</v>
      </c>
      <c r="BG143" s="141">
        <f t="shared" ref="BG143:BG174" si="6">IF(N143="zákl. přenesená",J143,0)</f>
        <v>0</v>
      </c>
      <c r="BH143" s="141">
        <f t="shared" ref="BH143:BH174" si="7">IF(N143="sníž. přenesená",J143,0)</f>
        <v>0</v>
      </c>
      <c r="BI143" s="141">
        <f t="shared" ref="BI143:BI174" si="8">IF(N143="nulová",J143,0)</f>
        <v>0</v>
      </c>
      <c r="BJ143" s="15" t="s">
        <v>80</v>
      </c>
      <c r="BK143" s="141">
        <f t="shared" ref="BK143:BK174" si="9">ROUND(I143*H143,2)</f>
        <v>0</v>
      </c>
      <c r="BL143" s="15" t="s">
        <v>294</v>
      </c>
      <c r="BM143" s="140" t="s">
        <v>2171</v>
      </c>
    </row>
    <row r="144" spans="2:65" s="1" customFormat="1" ht="24.2" customHeight="1">
      <c r="B144" s="128"/>
      <c r="C144" s="166" t="s">
        <v>278</v>
      </c>
      <c r="D144" s="166" t="s">
        <v>544</v>
      </c>
      <c r="E144" s="167" t="s">
        <v>2172</v>
      </c>
      <c r="F144" s="168" t="s">
        <v>2173</v>
      </c>
      <c r="G144" s="169" t="s">
        <v>325</v>
      </c>
      <c r="H144" s="170">
        <v>1</v>
      </c>
      <c r="I144" s="171"/>
      <c r="J144" s="172">
        <f t="shared" si="0"/>
        <v>0</v>
      </c>
      <c r="K144" s="168" t="s">
        <v>225</v>
      </c>
      <c r="L144" s="173"/>
      <c r="M144" s="174" t="s">
        <v>1</v>
      </c>
      <c r="N144" s="175" t="s">
        <v>41</v>
      </c>
      <c r="P144" s="138">
        <f t="shared" si="1"/>
        <v>0</v>
      </c>
      <c r="Q144" s="138">
        <v>6.0000000000000001E-3</v>
      </c>
      <c r="R144" s="138">
        <f t="shared" si="2"/>
        <v>6.0000000000000001E-3</v>
      </c>
      <c r="S144" s="138">
        <v>0</v>
      </c>
      <c r="T144" s="139">
        <f t="shared" si="3"/>
        <v>0</v>
      </c>
      <c r="AR144" s="140" t="s">
        <v>377</v>
      </c>
      <c r="AT144" s="140" t="s">
        <v>544</v>
      </c>
      <c r="AU144" s="140" t="s">
        <v>84</v>
      </c>
      <c r="AY144" s="15" t="s">
        <v>158</v>
      </c>
      <c r="BE144" s="141">
        <f t="shared" si="4"/>
        <v>0</v>
      </c>
      <c r="BF144" s="141">
        <f t="shared" si="5"/>
        <v>0</v>
      </c>
      <c r="BG144" s="141">
        <f t="shared" si="6"/>
        <v>0</v>
      </c>
      <c r="BH144" s="141">
        <f t="shared" si="7"/>
        <v>0</v>
      </c>
      <c r="BI144" s="141">
        <f t="shared" si="8"/>
        <v>0</v>
      </c>
      <c r="BJ144" s="15" t="s">
        <v>80</v>
      </c>
      <c r="BK144" s="141">
        <f t="shared" si="9"/>
        <v>0</v>
      </c>
      <c r="BL144" s="15" t="s">
        <v>294</v>
      </c>
      <c r="BM144" s="140" t="s">
        <v>2174</v>
      </c>
    </row>
    <row r="145" spans="2:65" s="1" customFormat="1" ht="16.5" customHeight="1">
      <c r="B145" s="128"/>
      <c r="C145" s="129" t="s">
        <v>284</v>
      </c>
      <c r="D145" s="129" t="s">
        <v>159</v>
      </c>
      <c r="E145" s="130" t="s">
        <v>2175</v>
      </c>
      <c r="F145" s="131" t="s">
        <v>2176</v>
      </c>
      <c r="G145" s="132" t="s">
        <v>325</v>
      </c>
      <c r="H145" s="133">
        <v>1</v>
      </c>
      <c r="I145" s="134"/>
      <c r="J145" s="135">
        <f t="shared" si="0"/>
        <v>0</v>
      </c>
      <c r="K145" s="131" t="s">
        <v>225</v>
      </c>
      <c r="L145" s="30"/>
      <c r="M145" s="136" t="s">
        <v>1</v>
      </c>
      <c r="N145" s="137" t="s">
        <v>41</v>
      </c>
      <c r="P145" s="138">
        <f t="shared" si="1"/>
        <v>0</v>
      </c>
      <c r="Q145" s="138">
        <v>0</v>
      </c>
      <c r="R145" s="138">
        <f t="shared" si="2"/>
        <v>0</v>
      </c>
      <c r="S145" s="138">
        <v>0</v>
      </c>
      <c r="T145" s="139">
        <f t="shared" si="3"/>
        <v>0</v>
      </c>
      <c r="AR145" s="140" t="s">
        <v>294</v>
      </c>
      <c r="AT145" s="140" t="s">
        <v>159</v>
      </c>
      <c r="AU145" s="140" t="s">
        <v>84</v>
      </c>
      <c r="AY145" s="15" t="s">
        <v>158</v>
      </c>
      <c r="BE145" s="141">
        <f t="shared" si="4"/>
        <v>0</v>
      </c>
      <c r="BF145" s="141">
        <f t="shared" si="5"/>
        <v>0</v>
      </c>
      <c r="BG145" s="141">
        <f t="shared" si="6"/>
        <v>0</v>
      </c>
      <c r="BH145" s="141">
        <f t="shared" si="7"/>
        <v>0</v>
      </c>
      <c r="BI145" s="141">
        <f t="shared" si="8"/>
        <v>0</v>
      </c>
      <c r="BJ145" s="15" t="s">
        <v>80</v>
      </c>
      <c r="BK145" s="141">
        <f t="shared" si="9"/>
        <v>0</v>
      </c>
      <c r="BL145" s="15" t="s">
        <v>294</v>
      </c>
      <c r="BM145" s="140" t="s">
        <v>2177</v>
      </c>
    </row>
    <row r="146" spans="2:65" s="1" customFormat="1" ht="16.5" customHeight="1">
      <c r="B146" s="128"/>
      <c r="C146" s="166" t="s">
        <v>290</v>
      </c>
      <c r="D146" s="166" t="s">
        <v>544</v>
      </c>
      <c r="E146" s="167" t="s">
        <v>1779</v>
      </c>
      <c r="F146" s="168" t="s">
        <v>2178</v>
      </c>
      <c r="G146" s="169" t="s">
        <v>325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P146" s="138">
        <f t="shared" si="1"/>
        <v>0</v>
      </c>
      <c r="Q146" s="138">
        <v>0</v>
      </c>
      <c r="R146" s="138">
        <f t="shared" si="2"/>
        <v>0</v>
      </c>
      <c r="S146" s="138">
        <v>0</v>
      </c>
      <c r="T146" s="139">
        <f t="shared" si="3"/>
        <v>0</v>
      </c>
      <c r="AR146" s="140" t="s">
        <v>377</v>
      </c>
      <c r="AT146" s="140" t="s">
        <v>544</v>
      </c>
      <c r="AU146" s="140" t="s">
        <v>84</v>
      </c>
      <c r="AY146" s="15" t="s">
        <v>158</v>
      </c>
      <c r="BE146" s="141">
        <f t="shared" si="4"/>
        <v>0</v>
      </c>
      <c r="BF146" s="141">
        <f t="shared" si="5"/>
        <v>0</v>
      </c>
      <c r="BG146" s="141">
        <f t="shared" si="6"/>
        <v>0</v>
      </c>
      <c r="BH146" s="141">
        <f t="shared" si="7"/>
        <v>0</v>
      </c>
      <c r="BI146" s="141">
        <f t="shared" si="8"/>
        <v>0</v>
      </c>
      <c r="BJ146" s="15" t="s">
        <v>80</v>
      </c>
      <c r="BK146" s="141">
        <f t="shared" si="9"/>
        <v>0</v>
      </c>
      <c r="BL146" s="15" t="s">
        <v>294</v>
      </c>
      <c r="BM146" s="140" t="s">
        <v>2179</v>
      </c>
    </row>
    <row r="147" spans="2:65" s="1" customFormat="1" ht="24.2" customHeight="1">
      <c r="B147" s="128"/>
      <c r="C147" s="129" t="s">
        <v>294</v>
      </c>
      <c r="D147" s="129" t="s">
        <v>159</v>
      </c>
      <c r="E147" s="130" t="s">
        <v>2180</v>
      </c>
      <c r="F147" s="131" t="s">
        <v>2181</v>
      </c>
      <c r="G147" s="132" t="s">
        <v>325</v>
      </c>
      <c r="H147" s="133">
        <v>1</v>
      </c>
      <c r="I147" s="134"/>
      <c r="J147" s="135">
        <f t="shared" si="0"/>
        <v>0</v>
      </c>
      <c r="K147" s="131" t="s">
        <v>225</v>
      </c>
      <c r="L147" s="30"/>
      <c r="M147" s="136" t="s">
        <v>1</v>
      </c>
      <c r="N147" s="137" t="s">
        <v>41</v>
      </c>
      <c r="P147" s="138">
        <f t="shared" si="1"/>
        <v>0</v>
      </c>
      <c r="Q147" s="138">
        <v>0</v>
      </c>
      <c r="R147" s="138">
        <f t="shared" si="2"/>
        <v>0</v>
      </c>
      <c r="S147" s="138">
        <v>0</v>
      </c>
      <c r="T147" s="139">
        <f t="shared" si="3"/>
        <v>0</v>
      </c>
      <c r="AR147" s="140" t="s">
        <v>294</v>
      </c>
      <c r="AT147" s="140" t="s">
        <v>159</v>
      </c>
      <c r="AU147" s="140" t="s">
        <v>84</v>
      </c>
      <c r="AY147" s="15" t="s">
        <v>158</v>
      </c>
      <c r="BE147" s="141">
        <f t="shared" si="4"/>
        <v>0</v>
      </c>
      <c r="BF147" s="141">
        <f t="shared" si="5"/>
        <v>0</v>
      </c>
      <c r="BG147" s="141">
        <f t="shared" si="6"/>
        <v>0</v>
      </c>
      <c r="BH147" s="141">
        <f t="shared" si="7"/>
        <v>0</v>
      </c>
      <c r="BI147" s="141">
        <f t="shared" si="8"/>
        <v>0</v>
      </c>
      <c r="BJ147" s="15" t="s">
        <v>80</v>
      </c>
      <c r="BK147" s="141">
        <f t="shared" si="9"/>
        <v>0</v>
      </c>
      <c r="BL147" s="15" t="s">
        <v>294</v>
      </c>
      <c r="BM147" s="140" t="s">
        <v>2182</v>
      </c>
    </row>
    <row r="148" spans="2:65" s="1" customFormat="1" ht="24.2" customHeight="1">
      <c r="B148" s="128"/>
      <c r="C148" s="166" t="s">
        <v>300</v>
      </c>
      <c r="D148" s="166" t="s">
        <v>544</v>
      </c>
      <c r="E148" s="167" t="s">
        <v>2183</v>
      </c>
      <c r="F148" s="168" t="s">
        <v>2184</v>
      </c>
      <c r="G148" s="169" t="s">
        <v>325</v>
      </c>
      <c r="H148" s="170">
        <v>1</v>
      </c>
      <c r="I148" s="171"/>
      <c r="J148" s="172">
        <f t="shared" si="0"/>
        <v>0</v>
      </c>
      <c r="K148" s="168" t="s">
        <v>225</v>
      </c>
      <c r="L148" s="173"/>
      <c r="M148" s="174" t="s">
        <v>1</v>
      </c>
      <c r="N148" s="175" t="s">
        <v>41</v>
      </c>
      <c r="P148" s="138">
        <f t="shared" si="1"/>
        <v>0</v>
      </c>
      <c r="Q148" s="138">
        <v>5.0000000000000001E-3</v>
      </c>
      <c r="R148" s="138">
        <f t="shared" si="2"/>
        <v>5.0000000000000001E-3</v>
      </c>
      <c r="S148" s="138">
        <v>0</v>
      </c>
      <c r="T148" s="139">
        <f t="shared" si="3"/>
        <v>0</v>
      </c>
      <c r="AR148" s="140" t="s">
        <v>377</v>
      </c>
      <c r="AT148" s="140" t="s">
        <v>544</v>
      </c>
      <c r="AU148" s="140" t="s">
        <v>84</v>
      </c>
      <c r="AY148" s="15" t="s">
        <v>158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5" t="s">
        <v>80</v>
      </c>
      <c r="BK148" s="141">
        <f t="shared" si="9"/>
        <v>0</v>
      </c>
      <c r="BL148" s="15" t="s">
        <v>294</v>
      </c>
      <c r="BM148" s="140" t="s">
        <v>2185</v>
      </c>
    </row>
    <row r="149" spans="2:65" s="1" customFormat="1" ht="21.75" customHeight="1">
      <c r="B149" s="128"/>
      <c r="C149" s="129" t="s">
        <v>305</v>
      </c>
      <c r="D149" s="129" t="s">
        <v>159</v>
      </c>
      <c r="E149" s="130" t="s">
        <v>2186</v>
      </c>
      <c r="F149" s="131" t="s">
        <v>2187</v>
      </c>
      <c r="G149" s="132" t="s">
        <v>325</v>
      </c>
      <c r="H149" s="133">
        <v>2</v>
      </c>
      <c r="I149" s="134"/>
      <c r="J149" s="135">
        <f t="shared" si="0"/>
        <v>0</v>
      </c>
      <c r="K149" s="131" t="s">
        <v>225</v>
      </c>
      <c r="L149" s="30"/>
      <c r="M149" s="136" t="s">
        <v>1</v>
      </c>
      <c r="N149" s="137" t="s">
        <v>41</v>
      </c>
      <c r="P149" s="138">
        <f t="shared" si="1"/>
        <v>0</v>
      </c>
      <c r="Q149" s="138">
        <v>0</v>
      </c>
      <c r="R149" s="138">
        <f t="shared" si="2"/>
        <v>0</v>
      </c>
      <c r="S149" s="138">
        <v>0</v>
      </c>
      <c r="T149" s="139">
        <f t="shared" si="3"/>
        <v>0</v>
      </c>
      <c r="AR149" s="140" t="s">
        <v>294</v>
      </c>
      <c r="AT149" s="140" t="s">
        <v>159</v>
      </c>
      <c r="AU149" s="140" t="s">
        <v>84</v>
      </c>
      <c r="AY149" s="15" t="s">
        <v>158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5" t="s">
        <v>80</v>
      </c>
      <c r="BK149" s="141">
        <f t="shared" si="9"/>
        <v>0</v>
      </c>
      <c r="BL149" s="15" t="s">
        <v>294</v>
      </c>
      <c r="BM149" s="140" t="s">
        <v>2188</v>
      </c>
    </row>
    <row r="150" spans="2:65" s="1" customFormat="1" ht="21.75" customHeight="1">
      <c r="B150" s="128"/>
      <c r="C150" s="166" t="s">
        <v>310</v>
      </c>
      <c r="D150" s="166" t="s">
        <v>544</v>
      </c>
      <c r="E150" s="167" t="s">
        <v>2189</v>
      </c>
      <c r="F150" s="168" t="s">
        <v>2190</v>
      </c>
      <c r="G150" s="169" t="s">
        <v>325</v>
      </c>
      <c r="H150" s="170">
        <v>2</v>
      </c>
      <c r="I150" s="171"/>
      <c r="J150" s="172">
        <f t="shared" si="0"/>
        <v>0</v>
      </c>
      <c r="K150" s="168" t="s">
        <v>225</v>
      </c>
      <c r="L150" s="173"/>
      <c r="M150" s="174" t="s">
        <v>1</v>
      </c>
      <c r="N150" s="175" t="s">
        <v>41</v>
      </c>
      <c r="P150" s="138">
        <f t="shared" si="1"/>
        <v>0</v>
      </c>
      <c r="Q150" s="138">
        <v>8.1999999999999998E-4</v>
      </c>
      <c r="R150" s="138">
        <f t="shared" si="2"/>
        <v>1.64E-3</v>
      </c>
      <c r="S150" s="138">
        <v>0</v>
      </c>
      <c r="T150" s="139">
        <f t="shared" si="3"/>
        <v>0</v>
      </c>
      <c r="AR150" s="140" t="s">
        <v>377</v>
      </c>
      <c r="AT150" s="140" t="s">
        <v>544</v>
      </c>
      <c r="AU150" s="140" t="s">
        <v>84</v>
      </c>
      <c r="AY150" s="15" t="s">
        <v>158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5" t="s">
        <v>80</v>
      </c>
      <c r="BK150" s="141">
        <f t="shared" si="9"/>
        <v>0</v>
      </c>
      <c r="BL150" s="15" t="s">
        <v>294</v>
      </c>
      <c r="BM150" s="140" t="s">
        <v>2191</v>
      </c>
    </row>
    <row r="151" spans="2:65" s="1" customFormat="1" ht="16.5" customHeight="1">
      <c r="B151" s="128"/>
      <c r="C151" s="129" t="s">
        <v>109</v>
      </c>
      <c r="D151" s="129" t="s">
        <v>159</v>
      </c>
      <c r="E151" s="130" t="s">
        <v>2192</v>
      </c>
      <c r="F151" s="131" t="s">
        <v>2193</v>
      </c>
      <c r="G151" s="132" t="s">
        <v>325</v>
      </c>
      <c r="H151" s="133">
        <v>6</v>
      </c>
      <c r="I151" s="134"/>
      <c r="J151" s="135">
        <f t="shared" si="0"/>
        <v>0</v>
      </c>
      <c r="K151" s="131" t="s">
        <v>225</v>
      </c>
      <c r="L151" s="30"/>
      <c r="M151" s="136" t="s">
        <v>1</v>
      </c>
      <c r="N151" s="137" t="s">
        <v>41</v>
      </c>
      <c r="P151" s="138">
        <f t="shared" si="1"/>
        <v>0</v>
      </c>
      <c r="Q151" s="138">
        <v>0</v>
      </c>
      <c r="R151" s="138">
        <f t="shared" si="2"/>
        <v>0</v>
      </c>
      <c r="S151" s="138">
        <v>0</v>
      </c>
      <c r="T151" s="139">
        <f t="shared" si="3"/>
        <v>0</v>
      </c>
      <c r="AR151" s="140" t="s">
        <v>294</v>
      </c>
      <c r="AT151" s="140" t="s">
        <v>159</v>
      </c>
      <c r="AU151" s="140" t="s">
        <v>84</v>
      </c>
      <c r="AY151" s="15" t="s">
        <v>158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5" t="s">
        <v>80</v>
      </c>
      <c r="BK151" s="141">
        <f t="shared" si="9"/>
        <v>0</v>
      </c>
      <c r="BL151" s="15" t="s">
        <v>294</v>
      </c>
      <c r="BM151" s="140" t="s">
        <v>2194</v>
      </c>
    </row>
    <row r="152" spans="2:65" s="1" customFormat="1" ht="21.75" customHeight="1">
      <c r="B152" s="128"/>
      <c r="C152" s="166" t="s">
        <v>7</v>
      </c>
      <c r="D152" s="166" t="s">
        <v>544</v>
      </c>
      <c r="E152" s="167" t="s">
        <v>2195</v>
      </c>
      <c r="F152" s="168" t="s">
        <v>2196</v>
      </c>
      <c r="G152" s="169" t="s">
        <v>325</v>
      </c>
      <c r="H152" s="170">
        <v>6</v>
      </c>
      <c r="I152" s="171"/>
      <c r="J152" s="172">
        <f t="shared" si="0"/>
        <v>0</v>
      </c>
      <c r="K152" s="168" t="s">
        <v>225</v>
      </c>
      <c r="L152" s="173"/>
      <c r="M152" s="174" t="s">
        <v>1</v>
      </c>
      <c r="N152" s="175" t="s">
        <v>41</v>
      </c>
      <c r="P152" s="138">
        <f t="shared" si="1"/>
        <v>0</v>
      </c>
      <c r="Q152" s="138">
        <v>5.0000000000000001E-4</v>
      </c>
      <c r="R152" s="138">
        <f t="shared" si="2"/>
        <v>3.0000000000000001E-3</v>
      </c>
      <c r="S152" s="138">
        <v>0</v>
      </c>
      <c r="T152" s="139">
        <f t="shared" si="3"/>
        <v>0</v>
      </c>
      <c r="AR152" s="140" t="s">
        <v>377</v>
      </c>
      <c r="AT152" s="140" t="s">
        <v>544</v>
      </c>
      <c r="AU152" s="140" t="s">
        <v>84</v>
      </c>
      <c r="AY152" s="15" t="s">
        <v>158</v>
      </c>
      <c r="BE152" s="141">
        <f t="shared" si="4"/>
        <v>0</v>
      </c>
      <c r="BF152" s="141">
        <f t="shared" si="5"/>
        <v>0</v>
      </c>
      <c r="BG152" s="141">
        <f t="shared" si="6"/>
        <v>0</v>
      </c>
      <c r="BH152" s="141">
        <f t="shared" si="7"/>
        <v>0</v>
      </c>
      <c r="BI152" s="141">
        <f t="shared" si="8"/>
        <v>0</v>
      </c>
      <c r="BJ152" s="15" t="s">
        <v>80</v>
      </c>
      <c r="BK152" s="141">
        <f t="shared" si="9"/>
        <v>0</v>
      </c>
      <c r="BL152" s="15" t="s">
        <v>294</v>
      </c>
      <c r="BM152" s="140" t="s">
        <v>2197</v>
      </c>
    </row>
    <row r="153" spans="2:65" s="1" customFormat="1" ht="24.2" customHeight="1">
      <c r="B153" s="128"/>
      <c r="C153" s="129" t="s">
        <v>322</v>
      </c>
      <c r="D153" s="129" t="s">
        <v>159</v>
      </c>
      <c r="E153" s="130" t="s">
        <v>2060</v>
      </c>
      <c r="F153" s="131" t="s">
        <v>2198</v>
      </c>
      <c r="G153" s="132" t="s">
        <v>325</v>
      </c>
      <c r="H153" s="133">
        <v>1</v>
      </c>
      <c r="I153" s="134"/>
      <c r="J153" s="135">
        <f t="shared" si="0"/>
        <v>0</v>
      </c>
      <c r="K153" s="131" t="s">
        <v>225</v>
      </c>
      <c r="L153" s="30"/>
      <c r="M153" s="136" t="s">
        <v>1</v>
      </c>
      <c r="N153" s="137" t="s">
        <v>41</v>
      </c>
      <c r="P153" s="138">
        <f t="shared" si="1"/>
        <v>0</v>
      </c>
      <c r="Q153" s="138">
        <v>0</v>
      </c>
      <c r="R153" s="138">
        <f t="shared" si="2"/>
        <v>0</v>
      </c>
      <c r="S153" s="138">
        <v>0</v>
      </c>
      <c r="T153" s="139">
        <f t="shared" si="3"/>
        <v>0</v>
      </c>
      <c r="AR153" s="140" t="s">
        <v>294</v>
      </c>
      <c r="AT153" s="140" t="s">
        <v>159</v>
      </c>
      <c r="AU153" s="140" t="s">
        <v>84</v>
      </c>
      <c r="AY153" s="15" t="s">
        <v>158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5" t="s">
        <v>80</v>
      </c>
      <c r="BK153" s="141">
        <f t="shared" si="9"/>
        <v>0</v>
      </c>
      <c r="BL153" s="15" t="s">
        <v>294</v>
      </c>
      <c r="BM153" s="140" t="s">
        <v>2199</v>
      </c>
    </row>
    <row r="154" spans="2:65" s="1" customFormat="1" ht="16.5" customHeight="1">
      <c r="B154" s="128"/>
      <c r="C154" s="166" t="s">
        <v>327</v>
      </c>
      <c r="D154" s="166" t="s">
        <v>544</v>
      </c>
      <c r="E154" s="167" t="s">
        <v>2200</v>
      </c>
      <c r="F154" s="168" t="s">
        <v>2201</v>
      </c>
      <c r="G154" s="169" t="s">
        <v>325</v>
      </c>
      <c r="H154" s="170">
        <v>1</v>
      </c>
      <c r="I154" s="171"/>
      <c r="J154" s="172">
        <f t="shared" si="0"/>
        <v>0</v>
      </c>
      <c r="K154" s="168" t="s">
        <v>225</v>
      </c>
      <c r="L154" s="173"/>
      <c r="M154" s="174" t="s">
        <v>1</v>
      </c>
      <c r="N154" s="175" t="s">
        <v>41</v>
      </c>
      <c r="P154" s="138">
        <f t="shared" si="1"/>
        <v>0</v>
      </c>
      <c r="Q154" s="138">
        <v>2.9999999999999997E-4</v>
      </c>
      <c r="R154" s="138">
        <f t="shared" si="2"/>
        <v>2.9999999999999997E-4</v>
      </c>
      <c r="S154" s="138">
        <v>0</v>
      </c>
      <c r="T154" s="139">
        <f t="shared" si="3"/>
        <v>0</v>
      </c>
      <c r="AR154" s="140" t="s">
        <v>377</v>
      </c>
      <c r="AT154" s="140" t="s">
        <v>544</v>
      </c>
      <c r="AU154" s="140" t="s">
        <v>84</v>
      </c>
      <c r="AY154" s="15" t="s">
        <v>158</v>
      </c>
      <c r="BE154" s="141">
        <f t="shared" si="4"/>
        <v>0</v>
      </c>
      <c r="BF154" s="141">
        <f t="shared" si="5"/>
        <v>0</v>
      </c>
      <c r="BG154" s="141">
        <f t="shared" si="6"/>
        <v>0</v>
      </c>
      <c r="BH154" s="141">
        <f t="shared" si="7"/>
        <v>0</v>
      </c>
      <c r="BI154" s="141">
        <f t="shared" si="8"/>
        <v>0</v>
      </c>
      <c r="BJ154" s="15" t="s">
        <v>80</v>
      </c>
      <c r="BK154" s="141">
        <f t="shared" si="9"/>
        <v>0</v>
      </c>
      <c r="BL154" s="15" t="s">
        <v>294</v>
      </c>
      <c r="BM154" s="140" t="s">
        <v>2202</v>
      </c>
    </row>
    <row r="155" spans="2:65" s="1" customFormat="1" ht="24.2" customHeight="1">
      <c r="B155" s="128"/>
      <c r="C155" s="129" t="s">
        <v>331</v>
      </c>
      <c r="D155" s="129" t="s">
        <v>159</v>
      </c>
      <c r="E155" s="130" t="s">
        <v>2203</v>
      </c>
      <c r="F155" s="131" t="s">
        <v>2204</v>
      </c>
      <c r="G155" s="132" t="s">
        <v>325</v>
      </c>
      <c r="H155" s="133">
        <v>1</v>
      </c>
      <c r="I155" s="134"/>
      <c r="J155" s="135">
        <f t="shared" si="0"/>
        <v>0</v>
      </c>
      <c r="K155" s="131" t="s">
        <v>225</v>
      </c>
      <c r="L155" s="30"/>
      <c r="M155" s="136" t="s">
        <v>1</v>
      </c>
      <c r="N155" s="137" t="s">
        <v>41</v>
      </c>
      <c r="P155" s="138">
        <f t="shared" si="1"/>
        <v>0</v>
      </c>
      <c r="Q155" s="138">
        <v>0</v>
      </c>
      <c r="R155" s="138">
        <f t="shared" si="2"/>
        <v>0</v>
      </c>
      <c r="S155" s="138">
        <v>0</v>
      </c>
      <c r="T155" s="139">
        <f t="shared" si="3"/>
        <v>0</v>
      </c>
      <c r="AR155" s="140" t="s">
        <v>294</v>
      </c>
      <c r="AT155" s="140" t="s">
        <v>159</v>
      </c>
      <c r="AU155" s="140" t="s">
        <v>84</v>
      </c>
      <c r="AY155" s="15" t="s">
        <v>158</v>
      </c>
      <c r="BE155" s="141">
        <f t="shared" si="4"/>
        <v>0</v>
      </c>
      <c r="BF155" s="141">
        <f t="shared" si="5"/>
        <v>0</v>
      </c>
      <c r="BG155" s="141">
        <f t="shared" si="6"/>
        <v>0</v>
      </c>
      <c r="BH155" s="141">
        <f t="shared" si="7"/>
        <v>0</v>
      </c>
      <c r="BI155" s="141">
        <f t="shared" si="8"/>
        <v>0</v>
      </c>
      <c r="BJ155" s="15" t="s">
        <v>80</v>
      </c>
      <c r="BK155" s="141">
        <f t="shared" si="9"/>
        <v>0</v>
      </c>
      <c r="BL155" s="15" t="s">
        <v>294</v>
      </c>
      <c r="BM155" s="140" t="s">
        <v>2205</v>
      </c>
    </row>
    <row r="156" spans="2:65" s="1" customFormat="1" ht="16.5" customHeight="1">
      <c r="B156" s="128"/>
      <c r="C156" s="166" t="s">
        <v>336</v>
      </c>
      <c r="D156" s="166" t="s">
        <v>544</v>
      </c>
      <c r="E156" s="167" t="s">
        <v>1782</v>
      </c>
      <c r="F156" s="168" t="s">
        <v>2206</v>
      </c>
      <c r="G156" s="169" t="s">
        <v>325</v>
      </c>
      <c r="H156" s="170">
        <v>1</v>
      </c>
      <c r="I156" s="171"/>
      <c r="J156" s="172">
        <f t="shared" si="0"/>
        <v>0</v>
      </c>
      <c r="K156" s="168" t="s">
        <v>1</v>
      </c>
      <c r="L156" s="173"/>
      <c r="M156" s="174" t="s">
        <v>1</v>
      </c>
      <c r="N156" s="175" t="s">
        <v>41</v>
      </c>
      <c r="P156" s="138">
        <f t="shared" si="1"/>
        <v>0</v>
      </c>
      <c r="Q156" s="138">
        <v>0</v>
      </c>
      <c r="R156" s="138">
        <f t="shared" si="2"/>
        <v>0</v>
      </c>
      <c r="S156" s="138">
        <v>0</v>
      </c>
      <c r="T156" s="139">
        <f t="shared" si="3"/>
        <v>0</v>
      </c>
      <c r="AR156" s="140" t="s">
        <v>377</v>
      </c>
      <c r="AT156" s="140" t="s">
        <v>544</v>
      </c>
      <c r="AU156" s="140" t="s">
        <v>84</v>
      </c>
      <c r="AY156" s="15" t="s">
        <v>158</v>
      </c>
      <c r="BE156" s="141">
        <f t="shared" si="4"/>
        <v>0</v>
      </c>
      <c r="BF156" s="141">
        <f t="shared" si="5"/>
        <v>0</v>
      </c>
      <c r="BG156" s="141">
        <f t="shared" si="6"/>
        <v>0</v>
      </c>
      <c r="BH156" s="141">
        <f t="shared" si="7"/>
        <v>0</v>
      </c>
      <c r="BI156" s="141">
        <f t="shared" si="8"/>
        <v>0</v>
      </c>
      <c r="BJ156" s="15" t="s">
        <v>80</v>
      </c>
      <c r="BK156" s="141">
        <f t="shared" si="9"/>
        <v>0</v>
      </c>
      <c r="BL156" s="15" t="s">
        <v>294</v>
      </c>
      <c r="BM156" s="140" t="s">
        <v>2207</v>
      </c>
    </row>
    <row r="157" spans="2:65" s="1" customFormat="1" ht="24.2" customHeight="1">
      <c r="B157" s="128"/>
      <c r="C157" s="129" t="s">
        <v>342</v>
      </c>
      <c r="D157" s="129" t="s">
        <v>159</v>
      </c>
      <c r="E157" s="130" t="s">
        <v>2208</v>
      </c>
      <c r="F157" s="131" t="s">
        <v>2209</v>
      </c>
      <c r="G157" s="132" t="s">
        <v>325</v>
      </c>
      <c r="H157" s="133">
        <v>1</v>
      </c>
      <c r="I157" s="134"/>
      <c r="J157" s="135">
        <f t="shared" si="0"/>
        <v>0</v>
      </c>
      <c r="K157" s="131" t="s">
        <v>225</v>
      </c>
      <c r="L157" s="30"/>
      <c r="M157" s="136" t="s">
        <v>1</v>
      </c>
      <c r="N157" s="137" t="s">
        <v>41</v>
      </c>
      <c r="P157" s="138">
        <f t="shared" si="1"/>
        <v>0</v>
      </c>
      <c r="Q157" s="138">
        <v>0</v>
      </c>
      <c r="R157" s="138">
        <f t="shared" si="2"/>
        <v>0</v>
      </c>
      <c r="S157" s="138">
        <v>0</v>
      </c>
      <c r="T157" s="139">
        <f t="shared" si="3"/>
        <v>0</v>
      </c>
      <c r="AR157" s="140" t="s">
        <v>294</v>
      </c>
      <c r="AT157" s="140" t="s">
        <v>159</v>
      </c>
      <c r="AU157" s="140" t="s">
        <v>84</v>
      </c>
      <c r="AY157" s="15" t="s">
        <v>158</v>
      </c>
      <c r="BE157" s="141">
        <f t="shared" si="4"/>
        <v>0</v>
      </c>
      <c r="BF157" s="141">
        <f t="shared" si="5"/>
        <v>0</v>
      </c>
      <c r="BG157" s="141">
        <f t="shared" si="6"/>
        <v>0</v>
      </c>
      <c r="BH157" s="141">
        <f t="shared" si="7"/>
        <v>0</v>
      </c>
      <c r="BI157" s="141">
        <f t="shared" si="8"/>
        <v>0</v>
      </c>
      <c r="BJ157" s="15" t="s">
        <v>80</v>
      </c>
      <c r="BK157" s="141">
        <f t="shared" si="9"/>
        <v>0</v>
      </c>
      <c r="BL157" s="15" t="s">
        <v>294</v>
      </c>
      <c r="BM157" s="140" t="s">
        <v>2210</v>
      </c>
    </row>
    <row r="158" spans="2:65" s="1" customFormat="1" ht="16.5" customHeight="1">
      <c r="B158" s="128"/>
      <c r="C158" s="166" t="s">
        <v>349</v>
      </c>
      <c r="D158" s="166" t="s">
        <v>544</v>
      </c>
      <c r="E158" s="167" t="s">
        <v>2211</v>
      </c>
      <c r="F158" s="168" t="s">
        <v>2212</v>
      </c>
      <c r="G158" s="169" t="s">
        <v>325</v>
      </c>
      <c r="H158" s="170">
        <v>1</v>
      </c>
      <c r="I158" s="171"/>
      <c r="J158" s="172">
        <f t="shared" si="0"/>
        <v>0</v>
      </c>
      <c r="K158" s="168" t="s">
        <v>225</v>
      </c>
      <c r="L158" s="173"/>
      <c r="M158" s="174" t="s">
        <v>1</v>
      </c>
      <c r="N158" s="175" t="s">
        <v>41</v>
      </c>
      <c r="P158" s="138">
        <f t="shared" si="1"/>
        <v>0</v>
      </c>
      <c r="Q158" s="138">
        <v>2.9999999999999997E-4</v>
      </c>
      <c r="R158" s="138">
        <f t="shared" si="2"/>
        <v>2.9999999999999997E-4</v>
      </c>
      <c r="S158" s="138">
        <v>0</v>
      </c>
      <c r="T158" s="139">
        <f t="shared" si="3"/>
        <v>0</v>
      </c>
      <c r="AR158" s="140" t="s">
        <v>377</v>
      </c>
      <c r="AT158" s="140" t="s">
        <v>544</v>
      </c>
      <c r="AU158" s="140" t="s">
        <v>84</v>
      </c>
      <c r="AY158" s="15" t="s">
        <v>158</v>
      </c>
      <c r="BE158" s="141">
        <f t="shared" si="4"/>
        <v>0</v>
      </c>
      <c r="BF158" s="141">
        <f t="shared" si="5"/>
        <v>0</v>
      </c>
      <c r="BG158" s="141">
        <f t="shared" si="6"/>
        <v>0</v>
      </c>
      <c r="BH158" s="141">
        <f t="shared" si="7"/>
        <v>0</v>
      </c>
      <c r="BI158" s="141">
        <f t="shared" si="8"/>
        <v>0</v>
      </c>
      <c r="BJ158" s="15" t="s">
        <v>80</v>
      </c>
      <c r="BK158" s="141">
        <f t="shared" si="9"/>
        <v>0</v>
      </c>
      <c r="BL158" s="15" t="s">
        <v>294</v>
      </c>
      <c r="BM158" s="140" t="s">
        <v>2213</v>
      </c>
    </row>
    <row r="159" spans="2:65" s="1" customFormat="1" ht="16.5" customHeight="1">
      <c r="B159" s="128"/>
      <c r="C159" s="129" t="s">
        <v>355</v>
      </c>
      <c r="D159" s="129" t="s">
        <v>159</v>
      </c>
      <c r="E159" s="130" t="s">
        <v>2214</v>
      </c>
      <c r="F159" s="131" t="s">
        <v>2215</v>
      </c>
      <c r="G159" s="132" t="s">
        <v>325</v>
      </c>
      <c r="H159" s="133">
        <v>1</v>
      </c>
      <c r="I159" s="134"/>
      <c r="J159" s="135">
        <f t="shared" si="0"/>
        <v>0</v>
      </c>
      <c r="K159" s="131" t="s">
        <v>225</v>
      </c>
      <c r="L159" s="30"/>
      <c r="M159" s="136" t="s">
        <v>1</v>
      </c>
      <c r="N159" s="137" t="s">
        <v>41</v>
      </c>
      <c r="P159" s="138">
        <f t="shared" si="1"/>
        <v>0</v>
      </c>
      <c r="Q159" s="138">
        <v>0</v>
      </c>
      <c r="R159" s="138">
        <f t="shared" si="2"/>
        <v>0</v>
      </c>
      <c r="S159" s="138">
        <v>0</v>
      </c>
      <c r="T159" s="139">
        <f t="shared" si="3"/>
        <v>0</v>
      </c>
      <c r="AR159" s="140" t="s">
        <v>294</v>
      </c>
      <c r="AT159" s="140" t="s">
        <v>159</v>
      </c>
      <c r="AU159" s="140" t="s">
        <v>84</v>
      </c>
      <c r="AY159" s="15" t="s">
        <v>158</v>
      </c>
      <c r="BE159" s="141">
        <f t="shared" si="4"/>
        <v>0</v>
      </c>
      <c r="BF159" s="141">
        <f t="shared" si="5"/>
        <v>0</v>
      </c>
      <c r="BG159" s="141">
        <f t="shared" si="6"/>
        <v>0</v>
      </c>
      <c r="BH159" s="141">
        <f t="shared" si="7"/>
        <v>0</v>
      </c>
      <c r="BI159" s="141">
        <f t="shared" si="8"/>
        <v>0</v>
      </c>
      <c r="BJ159" s="15" t="s">
        <v>80</v>
      </c>
      <c r="BK159" s="141">
        <f t="shared" si="9"/>
        <v>0</v>
      </c>
      <c r="BL159" s="15" t="s">
        <v>294</v>
      </c>
      <c r="BM159" s="140" t="s">
        <v>2216</v>
      </c>
    </row>
    <row r="160" spans="2:65" s="1" customFormat="1" ht="24.2" customHeight="1">
      <c r="B160" s="128"/>
      <c r="C160" s="166" t="s">
        <v>360</v>
      </c>
      <c r="D160" s="166" t="s">
        <v>544</v>
      </c>
      <c r="E160" s="167" t="s">
        <v>2217</v>
      </c>
      <c r="F160" s="168" t="s">
        <v>2218</v>
      </c>
      <c r="G160" s="169" t="s">
        <v>325</v>
      </c>
      <c r="H160" s="170">
        <v>1</v>
      </c>
      <c r="I160" s="171"/>
      <c r="J160" s="172">
        <f t="shared" si="0"/>
        <v>0</v>
      </c>
      <c r="K160" s="168" t="s">
        <v>225</v>
      </c>
      <c r="L160" s="173"/>
      <c r="M160" s="174" t="s">
        <v>1</v>
      </c>
      <c r="N160" s="175" t="s">
        <v>41</v>
      </c>
      <c r="P160" s="138">
        <f t="shared" si="1"/>
        <v>0</v>
      </c>
      <c r="Q160" s="138">
        <v>2.9999999999999997E-4</v>
      </c>
      <c r="R160" s="138">
        <f t="shared" si="2"/>
        <v>2.9999999999999997E-4</v>
      </c>
      <c r="S160" s="138">
        <v>0</v>
      </c>
      <c r="T160" s="139">
        <f t="shared" si="3"/>
        <v>0</v>
      </c>
      <c r="AR160" s="140" t="s">
        <v>377</v>
      </c>
      <c r="AT160" s="140" t="s">
        <v>544</v>
      </c>
      <c r="AU160" s="140" t="s">
        <v>84</v>
      </c>
      <c r="AY160" s="15" t="s">
        <v>158</v>
      </c>
      <c r="BE160" s="141">
        <f t="shared" si="4"/>
        <v>0</v>
      </c>
      <c r="BF160" s="141">
        <f t="shared" si="5"/>
        <v>0</v>
      </c>
      <c r="BG160" s="141">
        <f t="shared" si="6"/>
        <v>0</v>
      </c>
      <c r="BH160" s="141">
        <f t="shared" si="7"/>
        <v>0</v>
      </c>
      <c r="BI160" s="141">
        <f t="shared" si="8"/>
        <v>0</v>
      </c>
      <c r="BJ160" s="15" t="s">
        <v>80</v>
      </c>
      <c r="BK160" s="141">
        <f t="shared" si="9"/>
        <v>0</v>
      </c>
      <c r="BL160" s="15" t="s">
        <v>294</v>
      </c>
      <c r="BM160" s="140" t="s">
        <v>2219</v>
      </c>
    </row>
    <row r="161" spans="2:65" s="1" customFormat="1" ht="21.75" customHeight="1">
      <c r="B161" s="128"/>
      <c r="C161" s="129" t="s">
        <v>112</v>
      </c>
      <c r="D161" s="129" t="s">
        <v>159</v>
      </c>
      <c r="E161" s="130" t="s">
        <v>2220</v>
      </c>
      <c r="F161" s="131" t="s">
        <v>2221</v>
      </c>
      <c r="G161" s="132" t="s">
        <v>325</v>
      </c>
      <c r="H161" s="133">
        <v>5</v>
      </c>
      <c r="I161" s="134"/>
      <c r="J161" s="135">
        <f t="shared" si="0"/>
        <v>0</v>
      </c>
      <c r="K161" s="131" t="s">
        <v>225</v>
      </c>
      <c r="L161" s="30"/>
      <c r="M161" s="136" t="s">
        <v>1</v>
      </c>
      <c r="N161" s="137" t="s">
        <v>41</v>
      </c>
      <c r="P161" s="138">
        <f t="shared" si="1"/>
        <v>0</v>
      </c>
      <c r="Q161" s="138">
        <v>0</v>
      </c>
      <c r="R161" s="138">
        <f t="shared" si="2"/>
        <v>0</v>
      </c>
      <c r="S161" s="138">
        <v>0</v>
      </c>
      <c r="T161" s="139">
        <f t="shared" si="3"/>
        <v>0</v>
      </c>
      <c r="AR161" s="140" t="s">
        <v>294</v>
      </c>
      <c r="AT161" s="140" t="s">
        <v>159</v>
      </c>
      <c r="AU161" s="140" t="s">
        <v>84</v>
      </c>
      <c r="AY161" s="15" t="s">
        <v>158</v>
      </c>
      <c r="BE161" s="141">
        <f t="shared" si="4"/>
        <v>0</v>
      </c>
      <c r="BF161" s="141">
        <f t="shared" si="5"/>
        <v>0</v>
      </c>
      <c r="BG161" s="141">
        <f t="shared" si="6"/>
        <v>0</v>
      </c>
      <c r="BH161" s="141">
        <f t="shared" si="7"/>
        <v>0</v>
      </c>
      <c r="BI161" s="141">
        <f t="shared" si="8"/>
        <v>0</v>
      </c>
      <c r="BJ161" s="15" t="s">
        <v>80</v>
      </c>
      <c r="BK161" s="141">
        <f t="shared" si="9"/>
        <v>0</v>
      </c>
      <c r="BL161" s="15" t="s">
        <v>294</v>
      </c>
      <c r="BM161" s="140" t="s">
        <v>2222</v>
      </c>
    </row>
    <row r="162" spans="2:65" s="1" customFormat="1" ht="16.5" customHeight="1">
      <c r="B162" s="128"/>
      <c r="C162" s="166" t="s">
        <v>371</v>
      </c>
      <c r="D162" s="166" t="s">
        <v>544</v>
      </c>
      <c r="E162" s="167" t="s">
        <v>2223</v>
      </c>
      <c r="F162" s="168" t="s">
        <v>2224</v>
      </c>
      <c r="G162" s="169" t="s">
        <v>325</v>
      </c>
      <c r="H162" s="170">
        <v>5</v>
      </c>
      <c r="I162" s="171"/>
      <c r="J162" s="172">
        <f t="shared" si="0"/>
        <v>0</v>
      </c>
      <c r="K162" s="168" t="s">
        <v>225</v>
      </c>
      <c r="L162" s="173"/>
      <c r="M162" s="174" t="s">
        <v>1</v>
      </c>
      <c r="N162" s="175" t="s">
        <v>41</v>
      </c>
      <c r="P162" s="138">
        <f t="shared" si="1"/>
        <v>0</v>
      </c>
      <c r="Q162" s="138">
        <v>1E-4</v>
      </c>
      <c r="R162" s="138">
        <f t="shared" si="2"/>
        <v>5.0000000000000001E-4</v>
      </c>
      <c r="S162" s="138">
        <v>0</v>
      </c>
      <c r="T162" s="139">
        <f t="shared" si="3"/>
        <v>0</v>
      </c>
      <c r="AR162" s="140" t="s">
        <v>377</v>
      </c>
      <c r="AT162" s="140" t="s">
        <v>544</v>
      </c>
      <c r="AU162" s="140" t="s">
        <v>84</v>
      </c>
      <c r="AY162" s="15" t="s">
        <v>158</v>
      </c>
      <c r="BE162" s="141">
        <f t="shared" si="4"/>
        <v>0</v>
      </c>
      <c r="BF162" s="141">
        <f t="shared" si="5"/>
        <v>0</v>
      </c>
      <c r="BG162" s="141">
        <f t="shared" si="6"/>
        <v>0</v>
      </c>
      <c r="BH162" s="141">
        <f t="shared" si="7"/>
        <v>0</v>
      </c>
      <c r="BI162" s="141">
        <f t="shared" si="8"/>
        <v>0</v>
      </c>
      <c r="BJ162" s="15" t="s">
        <v>80</v>
      </c>
      <c r="BK162" s="141">
        <f t="shared" si="9"/>
        <v>0</v>
      </c>
      <c r="BL162" s="15" t="s">
        <v>294</v>
      </c>
      <c r="BM162" s="140" t="s">
        <v>2225</v>
      </c>
    </row>
    <row r="163" spans="2:65" s="1" customFormat="1" ht="16.5" customHeight="1">
      <c r="B163" s="128"/>
      <c r="C163" s="129" t="s">
        <v>377</v>
      </c>
      <c r="D163" s="129" t="s">
        <v>159</v>
      </c>
      <c r="E163" s="130" t="s">
        <v>2226</v>
      </c>
      <c r="F163" s="131" t="s">
        <v>2227</v>
      </c>
      <c r="G163" s="132" t="s">
        <v>325</v>
      </c>
      <c r="H163" s="133">
        <v>1</v>
      </c>
      <c r="I163" s="134"/>
      <c r="J163" s="135">
        <f t="shared" si="0"/>
        <v>0</v>
      </c>
      <c r="K163" s="131" t="s">
        <v>225</v>
      </c>
      <c r="L163" s="30"/>
      <c r="M163" s="136" t="s">
        <v>1</v>
      </c>
      <c r="N163" s="137" t="s">
        <v>41</v>
      </c>
      <c r="P163" s="138">
        <f t="shared" si="1"/>
        <v>0</v>
      </c>
      <c r="Q163" s="138">
        <v>0</v>
      </c>
      <c r="R163" s="138">
        <f t="shared" si="2"/>
        <v>0</v>
      </c>
      <c r="S163" s="138">
        <v>0</v>
      </c>
      <c r="T163" s="139">
        <f t="shared" si="3"/>
        <v>0</v>
      </c>
      <c r="AR163" s="140" t="s">
        <v>294</v>
      </c>
      <c r="AT163" s="140" t="s">
        <v>159</v>
      </c>
      <c r="AU163" s="140" t="s">
        <v>84</v>
      </c>
      <c r="AY163" s="15" t="s">
        <v>158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5" t="s">
        <v>80</v>
      </c>
      <c r="BK163" s="141">
        <f t="shared" si="9"/>
        <v>0</v>
      </c>
      <c r="BL163" s="15" t="s">
        <v>294</v>
      </c>
      <c r="BM163" s="140" t="s">
        <v>2228</v>
      </c>
    </row>
    <row r="164" spans="2:65" s="1" customFormat="1" ht="16.5" customHeight="1">
      <c r="B164" s="128"/>
      <c r="C164" s="166" t="s">
        <v>383</v>
      </c>
      <c r="D164" s="166" t="s">
        <v>544</v>
      </c>
      <c r="E164" s="167" t="s">
        <v>2229</v>
      </c>
      <c r="F164" s="168" t="s">
        <v>2230</v>
      </c>
      <c r="G164" s="169" t="s">
        <v>325</v>
      </c>
      <c r="H164" s="170">
        <v>1</v>
      </c>
      <c r="I164" s="171"/>
      <c r="J164" s="172">
        <f t="shared" si="0"/>
        <v>0</v>
      </c>
      <c r="K164" s="168" t="s">
        <v>225</v>
      </c>
      <c r="L164" s="173"/>
      <c r="M164" s="174" t="s">
        <v>1</v>
      </c>
      <c r="N164" s="175" t="s">
        <v>41</v>
      </c>
      <c r="P164" s="138">
        <f t="shared" si="1"/>
        <v>0</v>
      </c>
      <c r="Q164" s="138">
        <v>5.0000000000000001E-4</v>
      </c>
      <c r="R164" s="138">
        <f t="shared" si="2"/>
        <v>5.0000000000000001E-4</v>
      </c>
      <c r="S164" s="138">
        <v>0</v>
      </c>
      <c r="T164" s="139">
        <f t="shared" si="3"/>
        <v>0</v>
      </c>
      <c r="AR164" s="140" t="s">
        <v>377</v>
      </c>
      <c r="AT164" s="140" t="s">
        <v>544</v>
      </c>
      <c r="AU164" s="140" t="s">
        <v>84</v>
      </c>
      <c r="AY164" s="15" t="s">
        <v>158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5" t="s">
        <v>80</v>
      </c>
      <c r="BK164" s="141">
        <f t="shared" si="9"/>
        <v>0</v>
      </c>
      <c r="BL164" s="15" t="s">
        <v>294</v>
      </c>
      <c r="BM164" s="140" t="s">
        <v>2231</v>
      </c>
    </row>
    <row r="165" spans="2:65" s="1" customFormat="1" ht="24.2" customHeight="1">
      <c r="B165" s="128"/>
      <c r="C165" s="129" t="s">
        <v>411</v>
      </c>
      <c r="D165" s="129" t="s">
        <v>159</v>
      </c>
      <c r="E165" s="130" t="s">
        <v>2232</v>
      </c>
      <c r="F165" s="131" t="s">
        <v>2233</v>
      </c>
      <c r="G165" s="132" t="s">
        <v>325</v>
      </c>
      <c r="H165" s="133">
        <v>23</v>
      </c>
      <c r="I165" s="134"/>
      <c r="J165" s="135">
        <f t="shared" si="0"/>
        <v>0</v>
      </c>
      <c r="K165" s="131" t="s">
        <v>225</v>
      </c>
      <c r="L165" s="30"/>
      <c r="M165" s="136" t="s">
        <v>1</v>
      </c>
      <c r="N165" s="137" t="s">
        <v>41</v>
      </c>
      <c r="P165" s="138">
        <f t="shared" si="1"/>
        <v>0</v>
      </c>
      <c r="Q165" s="138">
        <v>0</v>
      </c>
      <c r="R165" s="138">
        <f t="shared" si="2"/>
        <v>0</v>
      </c>
      <c r="S165" s="138">
        <v>0</v>
      </c>
      <c r="T165" s="139">
        <f t="shared" si="3"/>
        <v>0</v>
      </c>
      <c r="AR165" s="140" t="s">
        <v>294</v>
      </c>
      <c r="AT165" s="140" t="s">
        <v>159</v>
      </c>
      <c r="AU165" s="140" t="s">
        <v>84</v>
      </c>
      <c r="AY165" s="15" t="s">
        <v>158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5" t="s">
        <v>80</v>
      </c>
      <c r="BK165" s="141">
        <f t="shared" si="9"/>
        <v>0</v>
      </c>
      <c r="BL165" s="15" t="s">
        <v>294</v>
      </c>
      <c r="BM165" s="140" t="s">
        <v>2234</v>
      </c>
    </row>
    <row r="166" spans="2:65" s="1" customFormat="1" ht="16.5" customHeight="1">
      <c r="B166" s="128"/>
      <c r="C166" s="166" t="s">
        <v>416</v>
      </c>
      <c r="D166" s="166" t="s">
        <v>544</v>
      </c>
      <c r="E166" s="167" t="s">
        <v>2235</v>
      </c>
      <c r="F166" s="168" t="s">
        <v>2236</v>
      </c>
      <c r="G166" s="169" t="s">
        <v>325</v>
      </c>
      <c r="H166" s="170">
        <v>5</v>
      </c>
      <c r="I166" s="171"/>
      <c r="J166" s="172">
        <f t="shared" si="0"/>
        <v>0</v>
      </c>
      <c r="K166" s="168" t="s">
        <v>225</v>
      </c>
      <c r="L166" s="173"/>
      <c r="M166" s="174" t="s">
        <v>1</v>
      </c>
      <c r="N166" s="175" t="s">
        <v>41</v>
      </c>
      <c r="P166" s="138">
        <f t="shared" si="1"/>
        <v>0</v>
      </c>
      <c r="Q166" s="138">
        <v>1E-4</v>
      </c>
      <c r="R166" s="138">
        <f t="shared" si="2"/>
        <v>5.0000000000000001E-4</v>
      </c>
      <c r="S166" s="138">
        <v>0</v>
      </c>
      <c r="T166" s="139">
        <f t="shared" si="3"/>
        <v>0</v>
      </c>
      <c r="AR166" s="140" t="s">
        <v>377</v>
      </c>
      <c r="AT166" s="140" t="s">
        <v>544</v>
      </c>
      <c r="AU166" s="140" t="s">
        <v>84</v>
      </c>
      <c r="AY166" s="15" t="s">
        <v>158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5" t="s">
        <v>80</v>
      </c>
      <c r="BK166" s="141">
        <f t="shared" si="9"/>
        <v>0</v>
      </c>
      <c r="BL166" s="15" t="s">
        <v>294</v>
      </c>
      <c r="BM166" s="140" t="s">
        <v>2237</v>
      </c>
    </row>
    <row r="167" spans="2:65" s="1" customFormat="1" ht="16.5" customHeight="1">
      <c r="B167" s="128"/>
      <c r="C167" s="166" t="s">
        <v>420</v>
      </c>
      <c r="D167" s="166" t="s">
        <v>544</v>
      </c>
      <c r="E167" s="167" t="s">
        <v>2238</v>
      </c>
      <c r="F167" s="168" t="s">
        <v>2239</v>
      </c>
      <c r="G167" s="169" t="s">
        <v>325</v>
      </c>
      <c r="H167" s="170">
        <v>18</v>
      </c>
      <c r="I167" s="171"/>
      <c r="J167" s="172">
        <f t="shared" si="0"/>
        <v>0</v>
      </c>
      <c r="K167" s="168" t="s">
        <v>225</v>
      </c>
      <c r="L167" s="173"/>
      <c r="M167" s="174" t="s">
        <v>1</v>
      </c>
      <c r="N167" s="175" t="s">
        <v>41</v>
      </c>
      <c r="P167" s="138">
        <f t="shared" si="1"/>
        <v>0</v>
      </c>
      <c r="Q167" s="138">
        <v>8.0000000000000007E-5</v>
      </c>
      <c r="R167" s="138">
        <f t="shared" si="2"/>
        <v>1.4400000000000001E-3</v>
      </c>
      <c r="S167" s="138">
        <v>0</v>
      </c>
      <c r="T167" s="139">
        <f t="shared" si="3"/>
        <v>0</v>
      </c>
      <c r="AR167" s="140" t="s">
        <v>377</v>
      </c>
      <c r="AT167" s="140" t="s">
        <v>544</v>
      </c>
      <c r="AU167" s="140" t="s">
        <v>84</v>
      </c>
      <c r="AY167" s="15" t="s">
        <v>158</v>
      </c>
      <c r="BE167" s="141">
        <f t="shared" si="4"/>
        <v>0</v>
      </c>
      <c r="BF167" s="141">
        <f t="shared" si="5"/>
        <v>0</v>
      </c>
      <c r="BG167" s="141">
        <f t="shared" si="6"/>
        <v>0</v>
      </c>
      <c r="BH167" s="141">
        <f t="shared" si="7"/>
        <v>0</v>
      </c>
      <c r="BI167" s="141">
        <f t="shared" si="8"/>
        <v>0</v>
      </c>
      <c r="BJ167" s="15" t="s">
        <v>80</v>
      </c>
      <c r="BK167" s="141">
        <f t="shared" si="9"/>
        <v>0</v>
      </c>
      <c r="BL167" s="15" t="s">
        <v>294</v>
      </c>
      <c r="BM167" s="140" t="s">
        <v>2240</v>
      </c>
    </row>
    <row r="168" spans="2:65" s="1" customFormat="1" ht="24.2" customHeight="1">
      <c r="B168" s="128"/>
      <c r="C168" s="129" t="s">
        <v>424</v>
      </c>
      <c r="D168" s="129" t="s">
        <v>159</v>
      </c>
      <c r="E168" s="130" t="s">
        <v>2241</v>
      </c>
      <c r="F168" s="131" t="s">
        <v>2242</v>
      </c>
      <c r="G168" s="132" t="s">
        <v>325</v>
      </c>
      <c r="H168" s="133">
        <v>6</v>
      </c>
      <c r="I168" s="134"/>
      <c r="J168" s="135">
        <f t="shared" si="0"/>
        <v>0</v>
      </c>
      <c r="K168" s="131" t="s">
        <v>225</v>
      </c>
      <c r="L168" s="30"/>
      <c r="M168" s="136" t="s">
        <v>1</v>
      </c>
      <c r="N168" s="137" t="s">
        <v>41</v>
      </c>
      <c r="P168" s="138">
        <f t="shared" si="1"/>
        <v>0</v>
      </c>
      <c r="Q168" s="138">
        <v>0</v>
      </c>
      <c r="R168" s="138">
        <f t="shared" si="2"/>
        <v>0</v>
      </c>
      <c r="S168" s="138">
        <v>0</v>
      </c>
      <c r="T168" s="139">
        <f t="shared" si="3"/>
        <v>0</v>
      </c>
      <c r="AR168" s="140" t="s">
        <v>294</v>
      </c>
      <c r="AT168" s="140" t="s">
        <v>159</v>
      </c>
      <c r="AU168" s="140" t="s">
        <v>84</v>
      </c>
      <c r="AY168" s="15" t="s">
        <v>158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5" t="s">
        <v>80</v>
      </c>
      <c r="BK168" s="141">
        <f t="shared" si="9"/>
        <v>0</v>
      </c>
      <c r="BL168" s="15" t="s">
        <v>294</v>
      </c>
      <c r="BM168" s="140" t="s">
        <v>2243</v>
      </c>
    </row>
    <row r="169" spans="2:65" s="1" customFormat="1" ht="24.2" customHeight="1">
      <c r="B169" s="128"/>
      <c r="C169" s="166" t="s">
        <v>428</v>
      </c>
      <c r="D169" s="166" t="s">
        <v>544</v>
      </c>
      <c r="E169" s="167" t="s">
        <v>2244</v>
      </c>
      <c r="F169" s="168" t="s">
        <v>2245</v>
      </c>
      <c r="G169" s="169" t="s">
        <v>325</v>
      </c>
      <c r="H169" s="170">
        <v>6</v>
      </c>
      <c r="I169" s="171"/>
      <c r="J169" s="172">
        <f t="shared" si="0"/>
        <v>0</v>
      </c>
      <c r="K169" s="168" t="s">
        <v>225</v>
      </c>
      <c r="L169" s="173"/>
      <c r="M169" s="174" t="s">
        <v>1</v>
      </c>
      <c r="N169" s="175" t="s">
        <v>41</v>
      </c>
      <c r="P169" s="138">
        <f t="shared" si="1"/>
        <v>0</v>
      </c>
      <c r="Q169" s="138">
        <v>2.7999999999999998E-4</v>
      </c>
      <c r="R169" s="138">
        <f t="shared" si="2"/>
        <v>1.6799999999999999E-3</v>
      </c>
      <c r="S169" s="138">
        <v>0</v>
      </c>
      <c r="T169" s="139">
        <f t="shared" si="3"/>
        <v>0</v>
      </c>
      <c r="AR169" s="140" t="s">
        <v>377</v>
      </c>
      <c r="AT169" s="140" t="s">
        <v>544</v>
      </c>
      <c r="AU169" s="140" t="s">
        <v>84</v>
      </c>
      <c r="AY169" s="15" t="s">
        <v>158</v>
      </c>
      <c r="BE169" s="141">
        <f t="shared" si="4"/>
        <v>0</v>
      </c>
      <c r="BF169" s="141">
        <f t="shared" si="5"/>
        <v>0</v>
      </c>
      <c r="BG169" s="141">
        <f t="shared" si="6"/>
        <v>0</v>
      </c>
      <c r="BH169" s="141">
        <f t="shared" si="7"/>
        <v>0</v>
      </c>
      <c r="BI169" s="141">
        <f t="shared" si="8"/>
        <v>0</v>
      </c>
      <c r="BJ169" s="15" t="s">
        <v>80</v>
      </c>
      <c r="BK169" s="141">
        <f t="shared" si="9"/>
        <v>0</v>
      </c>
      <c r="BL169" s="15" t="s">
        <v>294</v>
      </c>
      <c r="BM169" s="140" t="s">
        <v>2246</v>
      </c>
    </row>
    <row r="170" spans="2:65" s="1" customFormat="1" ht="24.2" customHeight="1">
      <c r="B170" s="128"/>
      <c r="C170" s="129" t="s">
        <v>432</v>
      </c>
      <c r="D170" s="129" t="s">
        <v>159</v>
      </c>
      <c r="E170" s="130" t="s">
        <v>2247</v>
      </c>
      <c r="F170" s="131" t="s">
        <v>2248</v>
      </c>
      <c r="G170" s="132" t="s">
        <v>325</v>
      </c>
      <c r="H170" s="133">
        <v>1</v>
      </c>
      <c r="I170" s="134"/>
      <c r="J170" s="135">
        <f t="shared" si="0"/>
        <v>0</v>
      </c>
      <c r="K170" s="131" t="s">
        <v>225</v>
      </c>
      <c r="L170" s="30"/>
      <c r="M170" s="136" t="s">
        <v>1</v>
      </c>
      <c r="N170" s="137" t="s">
        <v>41</v>
      </c>
      <c r="P170" s="138">
        <f t="shared" si="1"/>
        <v>0</v>
      </c>
      <c r="Q170" s="138">
        <v>0</v>
      </c>
      <c r="R170" s="138">
        <f t="shared" si="2"/>
        <v>0</v>
      </c>
      <c r="S170" s="138">
        <v>0</v>
      </c>
      <c r="T170" s="139">
        <f t="shared" si="3"/>
        <v>0</v>
      </c>
      <c r="AR170" s="140" t="s">
        <v>294</v>
      </c>
      <c r="AT170" s="140" t="s">
        <v>159</v>
      </c>
      <c r="AU170" s="140" t="s">
        <v>84</v>
      </c>
      <c r="AY170" s="15" t="s">
        <v>158</v>
      </c>
      <c r="BE170" s="141">
        <f t="shared" si="4"/>
        <v>0</v>
      </c>
      <c r="BF170" s="141">
        <f t="shared" si="5"/>
        <v>0</v>
      </c>
      <c r="BG170" s="141">
        <f t="shared" si="6"/>
        <v>0</v>
      </c>
      <c r="BH170" s="141">
        <f t="shared" si="7"/>
        <v>0</v>
      </c>
      <c r="BI170" s="141">
        <f t="shared" si="8"/>
        <v>0</v>
      </c>
      <c r="BJ170" s="15" t="s">
        <v>80</v>
      </c>
      <c r="BK170" s="141">
        <f t="shared" si="9"/>
        <v>0</v>
      </c>
      <c r="BL170" s="15" t="s">
        <v>294</v>
      </c>
      <c r="BM170" s="140" t="s">
        <v>2249</v>
      </c>
    </row>
    <row r="171" spans="2:65" s="1" customFormat="1" ht="24.2" customHeight="1">
      <c r="B171" s="128"/>
      <c r="C171" s="129" t="s">
        <v>115</v>
      </c>
      <c r="D171" s="129" t="s">
        <v>159</v>
      </c>
      <c r="E171" s="130" t="s">
        <v>2250</v>
      </c>
      <c r="F171" s="131" t="s">
        <v>2251</v>
      </c>
      <c r="G171" s="132" t="s">
        <v>325</v>
      </c>
      <c r="H171" s="133">
        <v>29</v>
      </c>
      <c r="I171" s="134"/>
      <c r="J171" s="135">
        <f t="shared" si="0"/>
        <v>0</v>
      </c>
      <c r="K171" s="131" t="s">
        <v>225</v>
      </c>
      <c r="L171" s="30"/>
      <c r="M171" s="136" t="s">
        <v>1</v>
      </c>
      <c r="N171" s="137" t="s">
        <v>41</v>
      </c>
      <c r="P171" s="138">
        <f t="shared" si="1"/>
        <v>0</v>
      </c>
      <c r="Q171" s="138">
        <v>0</v>
      </c>
      <c r="R171" s="138">
        <f t="shared" si="2"/>
        <v>0</v>
      </c>
      <c r="S171" s="138">
        <v>0</v>
      </c>
      <c r="T171" s="139">
        <f t="shared" si="3"/>
        <v>0</v>
      </c>
      <c r="AR171" s="140" t="s">
        <v>294</v>
      </c>
      <c r="AT171" s="140" t="s">
        <v>159</v>
      </c>
      <c r="AU171" s="140" t="s">
        <v>84</v>
      </c>
      <c r="AY171" s="15" t="s">
        <v>158</v>
      </c>
      <c r="BE171" s="141">
        <f t="shared" si="4"/>
        <v>0</v>
      </c>
      <c r="BF171" s="141">
        <f t="shared" si="5"/>
        <v>0</v>
      </c>
      <c r="BG171" s="141">
        <f t="shared" si="6"/>
        <v>0</v>
      </c>
      <c r="BH171" s="141">
        <f t="shared" si="7"/>
        <v>0</v>
      </c>
      <c r="BI171" s="141">
        <f t="shared" si="8"/>
        <v>0</v>
      </c>
      <c r="BJ171" s="15" t="s">
        <v>80</v>
      </c>
      <c r="BK171" s="141">
        <f t="shared" si="9"/>
        <v>0</v>
      </c>
      <c r="BL171" s="15" t="s">
        <v>294</v>
      </c>
      <c r="BM171" s="140" t="s">
        <v>2252</v>
      </c>
    </row>
    <row r="172" spans="2:65" s="1" customFormat="1" ht="24.2" customHeight="1">
      <c r="B172" s="128"/>
      <c r="C172" s="129" t="s">
        <v>442</v>
      </c>
      <c r="D172" s="129" t="s">
        <v>159</v>
      </c>
      <c r="E172" s="130" t="s">
        <v>2253</v>
      </c>
      <c r="F172" s="131" t="s">
        <v>2254</v>
      </c>
      <c r="G172" s="132" t="s">
        <v>325</v>
      </c>
      <c r="H172" s="133">
        <v>29</v>
      </c>
      <c r="I172" s="134"/>
      <c r="J172" s="135">
        <f t="shared" si="0"/>
        <v>0</v>
      </c>
      <c r="K172" s="131" t="s">
        <v>225</v>
      </c>
      <c r="L172" s="30"/>
      <c r="M172" s="136" t="s">
        <v>1</v>
      </c>
      <c r="N172" s="137" t="s">
        <v>41</v>
      </c>
      <c r="P172" s="138">
        <f t="shared" si="1"/>
        <v>0</v>
      </c>
      <c r="Q172" s="138">
        <v>0</v>
      </c>
      <c r="R172" s="138">
        <f t="shared" si="2"/>
        <v>0</v>
      </c>
      <c r="S172" s="138">
        <v>0</v>
      </c>
      <c r="T172" s="139">
        <f t="shared" si="3"/>
        <v>0</v>
      </c>
      <c r="AR172" s="140" t="s">
        <v>294</v>
      </c>
      <c r="AT172" s="140" t="s">
        <v>159</v>
      </c>
      <c r="AU172" s="140" t="s">
        <v>84</v>
      </c>
      <c r="AY172" s="15" t="s">
        <v>158</v>
      </c>
      <c r="BE172" s="141">
        <f t="shared" si="4"/>
        <v>0</v>
      </c>
      <c r="BF172" s="141">
        <f t="shared" si="5"/>
        <v>0</v>
      </c>
      <c r="BG172" s="141">
        <f t="shared" si="6"/>
        <v>0</v>
      </c>
      <c r="BH172" s="141">
        <f t="shared" si="7"/>
        <v>0</v>
      </c>
      <c r="BI172" s="141">
        <f t="shared" si="8"/>
        <v>0</v>
      </c>
      <c r="BJ172" s="15" t="s">
        <v>80</v>
      </c>
      <c r="BK172" s="141">
        <f t="shared" si="9"/>
        <v>0</v>
      </c>
      <c r="BL172" s="15" t="s">
        <v>294</v>
      </c>
      <c r="BM172" s="140" t="s">
        <v>2255</v>
      </c>
    </row>
    <row r="173" spans="2:65" s="1" customFormat="1" ht="21.75" customHeight="1">
      <c r="B173" s="128"/>
      <c r="C173" s="129" t="s">
        <v>446</v>
      </c>
      <c r="D173" s="129" t="s">
        <v>159</v>
      </c>
      <c r="E173" s="130" t="s">
        <v>2256</v>
      </c>
      <c r="F173" s="131" t="s">
        <v>2257</v>
      </c>
      <c r="G173" s="132" t="s">
        <v>325</v>
      </c>
      <c r="H173" s="133">
        <v>1</v>
      </c>
      <c r="I173" s="134"/>
      <c r="J173" s="135">
        <f t="shared" si="0"/>
        <v>0</v>
      </c>
      <c r="K173" s="131" t="s">
        <v>225</v>
      </c>
      <c r="L173" s="30"/>
      <c r="M173" s="136" t="s">
        <v>1</v>
      </c>
      <c r="N173" s="137" t="s">
        <v>41</v>
      </c>
      <c r="P173" s="138">
        <f t="shared" si="1"/>
        <v>0</v>
      </c>
      <c r="Q173" s="138">
        <v>0</v>
      </c>
      <c r="R173" s="138">
        <f t="shared" si="2"/>
        <v>0</v>
      </c>
      <c r="S173" s="138">
        <v>0</v>
      </c>
      <c r="T173" s="139">
        <f t="shared" si="3"/>
        <v>0</v>
      </c>
      <c r="AR173" s="140" t="s">
        <v>294</v>
      </c>
      <c r="AT173" s="140" t="s">
        <v>159</v>
      </c>
      <c r="AU173" s="140" t="s">
        <v>84</v>
      </c>
      <c r="AY173" s="15" t="s">
        <v>158</v>
      </c>
      <c r="BE173" s="141">
        <f t="shared" si="4"/>
        <v>0</v>
      </c>
      <c r="BF173" s="141">
        <f t="shared" si="5"/>
        <v>0</v>
      </c>
      <c r="BG173" s="141">
        <f t="shared" si="6"/>
        <v>0</v>
      </c>
      <c r="BH173" s="141">
        <f t="shared" si="7"/>
        <v>0</v>
      </c>
      <c r="BI173" s="141">
        <f t="shared" si="8"/>
        <v>0</v>
      </c>
      <c r="BJ173" s="15" t="s">
        <v>80</v>
      </c>
      <c r="BK173" s="141">
        <f t="shared" si="9"/>
        <v>0</v>
      </c>
      <c r="BL173" s="15" t="s">
        <v>294</v>
      </c>
      <c r="BM173" s="140" t="s">
        <v>2258</v>
      </c>
    </row>
    <row r="174" spans="2:65" s="1" customFormat="1" ht="21.75" customHeight="1">
      <c r="B174" s="128"/>
      <c r="C174" s="129" t="s">
        <v>451</v>
      </c>
      <c r="D174" s="129" t="s">
        <v>159</v>
      </c>
      <c r="E174" s="130" t="s">
        <v>2259</v>
      </c>
      <c r="F174" s="131" t="s">
        <v>2260</v>
      </c>
      <c r="G174" s="132" t="s">
        <v>325</v>
      </c>
      <c r="H174" s="133">
        <v>1</v>
      </c>
      <c r="I174" s="134"/>
      <c r="J174" s="135">
        <f t="shared" si="0"/>
        <v>0</v>
      </c>
      <c r="K174" s="131" t="s">
        <v>225</v>
      </c>
      <c r="L174" s="30"/>
      <c r="M174" s="136" t="s">
        <v>1</v>
      </c>
      <c r="N174" s="137" t="s">
        <v>41</v>
      </c>
      <c r="P174" s="138">
        <f t="shared" si="1"/>
        <v>0</v>
      </c>
      <c r="Q174" s="138">
        <v>0</v>
      </c>
      <c r="R174" s="138">
        <f t="shared" si="2"/>
        <v>0</v>
      </c>
      <c r="S174" s="138">
        <v>0</v>
      </c>
      <c r="T174" s="139">
        <f t="shared" si="3"/>
        <v>0</v>
      </c>
      <c r="AR174" s="140" t="s">
        <v>294</v>
      </c>
      <c r="AT174" s="140" t="s">
        <v>159</v>
      </c>
      <c r="AU174" s="140" t="s">
        <v>84</v>
      </c>
      <c r="AY174" s="15" t="s">
        <v>158</v>
      </c>
      <c r="BE174" s="141">
        <f t="shared" si="4"/>
        <v>0</v>
      </c>
      <c r="BF174" s="141">
        <f t="shared" si="5"/>
        <v>0</v>
      </c>
      <c r="BG174" s="141">
        <f t="shared" si="6"/>
        <v>0</v>
      </c>
      <c r="BH174" s="141">
        <f t="shared" si="7"/>
        <v>0</v>
      </c>
      <c r="BI174" s="141">
        <f t="shared" si="8"/>
        <v>0</v>
      </c>
      <c r="BJ174" s="15" t="s">
        <v>80</v>
      </c>
      <c r="BK174" s="141">
        <f t="shared" si="9"/>
        <v>0</v>
      </c>
      <c r="BL174" s="15" t="s">
        <v>294</v>
      </c>
      <c r="BM174" s="140" t="s">
        <v>2261</v>
      </c>
    </row>
    <row r="175" spans="2:65" s="1" customFormat="1" ht="24.2" customHeight="1">
      <c r="B175" s="128"/>
      <c r="C175" s="129" t="s">
        <v>456</v>
      </c>
      <c r="D175" s="129" t="s">
        <v>159</v>
      </c>
      <c r="E175" s="130" t="s">
        <v>2262</v>
      </c>
      <c r="F175" s="131" t="s">
        <v>2263</v>
      </c>
      <c r="G175" s="132" t="s">
        <v>325</v>
      </c>
      <c r="H175" s="133">
        <v>1</v>
      </c>
      <c r="I175" s="134"/>
      <c r="J175" s="135">
        <f t="shared" ref="J175:J206" si="10">ROUND(I175*H175,2)</f>
        <v>0</v>
      </c>
      <c r="K175" s="131" t="s">
        <v>225</v>
      </c>
      <c r="L175" s="30"/>
      <c r="M175" s="136" t="s">
        <v>1</v>
      </c>
      <c r="N175" s="137" t="s">
        <v>41</v>
      </c>
      <c r="P175" s="138">
        <f t="shared" ref="P175:P206" si="11">O175*H175</f>
        <v>0</v>
      </c>
      <c r="Q175" s="138">
        <v>0</v>
      </c>
      <c r="R175" s="138">
        <f t="shared" ref="R175:R206" si="12">Q175*H175</f>
        <v>0</v>
      </c>
      <c r="S175" s="138">
        <v>0</v>
      </c>
      <c r="T175" s="139">
        <f t="shared" ref="T175:T206" si="13">S175*H175</f>
        <v>0</v>
      </c>
      <c r="AR175" s="140" t="s">
        <v>294</v>
      </c>
      <c r="AT175" s="140" t="s">
        <v>159</v>
      </c>
      <c r="AU175" s="140" t="s">
        <v>84</v>
      </c>
      <c r="AY175" s="15" t="s">
        <v>158</v>
      </c>
      <c r="BE175" s="141">
        <f t="shared" ref="BE175:BE206" si="14">IF(N175="základní",J175,0)</f>
        <v>0</v>
      </c>
      <c r="BF175" s="141">
        <f t="shared" ref="BF175:BF206" si="15">IF(N175="snížená",J175,0)</f>
        <v>0</v>
      </c>
      <c r="BG175" s="141">
        <f t="shared" ref="BG175:BG206" si="16">IF(N175="zákl. přenesená",J175,0)</f>
        <v>0</v>
      </c>
      <c r="BH175" s="141">
        <f t="shared" ref="BH175:BH206" si="17">IF(N175="sníž. přenesená",J175,0)</f>
        <v>0</v>
      </c>
      <c r="BI175" s="141">
        <f t="shared" ref="BI175:BI206" si="18">IF(N175="nulová",J175,0)</f>
        <v>0</v>
      </c>
      <c r="BJ175" s="15" t="s">
        <v>80</v>
      </c>
      <c r="BK175" s="141">
        <f t="shared" ref="BK175:BK206" si="19">ROUND(I175*H175,2)</f>
        <v>0</v>
      </c>
      <c r="BL175" s="15" t="s">
        <v>294</v>
      </c>
      <c r="BM175" s="140" t="s">
        <v>2264</v>
      </c>
    </row>
    <row r="176" spans="2:65" s="1" customFormat="1" ht="33" customHeight="1">
      <c r="B176" s="128"/>
      <c r="C176" s="166" t="s">
        <v>461</v>
      </c>
      <c r="D176" s="166" t="s">
        <v>544</v>
      </c>
      <c r="E176" s="167" t="s">
        <v>2265</v>
      </c>
      <c r="F176" s="168" t="s">
        <v>2266</v>
      </c>
      <c r="G176" s="169" t="s">
        <v>325</v>
      </c>
      <c r="H176" s="170">
        <v>1</v>
      </c>
      <c r="I176" s="171"/>
      <c r="J176" s="172">
        <f t="shared" si="10"/>
        <v>0</v>
      </c>
      <c r="K176" s="168" t="s">
        <v>225</v>
      </c>
      <c r="L176" s="173"/>
      <c r="M176" s="174" t="s">
        <v>1</v>
      </c>
      <c r="N176" s="175" t="s">
        <v>41</v>
      </c>
      <c r="P176" s="138">
        <f t="shared" si="11"/>
        <v>0</v>
      </c>
      <c r="Q176" s="138">
        <v>1E-3</v>
      </c>
      <c r="R176" s="138">
        <f t="shared" si="12"/>
        <v>1E-3</v>
      </c>
      <c r="S176" s="138">
        <v>0</v>
      </c>
      <c r="T176" s="139">
        <f t="shared" si="13"/>
        <v>0</v>
      </c>
      <c r="AR176" s="140" t="s">
        <v>377</v>
      </c>
      <c r="AT176" s="140" t="s">
        <v>544</v>
      </c>
      <c r="AU176" s="140" t="s">
        <v>84</v>
      </c>
      <c r="AY176" s="15" t="s">
        <v>158</v>
      </c>
      <c r="BE176" s="141">
        <f t="shared" si="14"/>
        <v>0</v>
      </c>
      <c r="BF176" s="141">
        <f t="shared" si="15"/>
        <v>0</v>
      </c>
      <c r="BG176" s="141">
        <f t="shared" si="16"/>
        <v>0</v>
      </c>
      <c r="BH176" s="141">
        <f t="shared" si="17"/>
        <v>0</v>
      </c>
      <c r="BI176" s="141">
        <f t="shared" si="18"/>
        <v>0</v>
      </c>
      <c r="BJ176" s="15" t="s">
        <v>80</v>
      </c>
      <c r="BK176" s="141">
        <f t="shared" si="19"/>
        <v>0</v>
      </c>
      <c r="BL176" s="15" t="s">
        <v>294</v>
      </c>
      <c r="BM176" s="140" t="s">
        <v>2267</v>
      </c>
    </row>
    <row r="177" spans="2:65" s="1" customFormat="1" ht="16.5" customHeight="1">
      <c r="B177" s="128"/>
      <c r="C177" s="166" t="s">
        <v>466</v>
      </c>
      <c r="D177" s="166" t="s">
        <v>544</v>
      </c>
      <c r="E177" s="167" t="s">
        <v>2268</v>
      </c>
      <c r="F177" s="168" t="s">
        <v>2269</v>
      </c>
      <c r="G177" s="169" t="s">
        <v>325</v>
      </c>
      <c r="H177" s="170">
        <v>1</v>
      </c>
      <c r="I177" s="171"/>
      <c r="J177" s="172">
        <f t="shared" si="10"/>
        <v>0</v>
      </c>
      <c r="K177" s="168" t="s">
        <v>225</v>
      </c>
      <c r="L177" s="173"/>
      <c r="M177" s="174" t="s">
        <v>1</v>
      </c>
      <c r="N177" s="175" t="s">
        <v>41</v>
      </c>
      <c r="P177" s="138">
        <f t="shared" si="11"/>
        <v>0</v>
      </c>
      <c r="Q177" s="138">
        <v>7.5000000000000002E-4</v>
      </c>
      <c r="R177" s="138">
        <f t="shared" si="12"/>
        <v>7.5000000000000002E-4</v>
      </c>
      <c r="S177" s="138">
        <v>0</v>
      </c>
      <c r="T177" s="139">
        <f t="shared" si="13"/>
        <v>0</v>
      </c>
      <c r="AR177" s="140" t="s">
        <v>377</v>
      </c>
      <c r="AT177" s="140" t="s">
        <v>544</v>
      </c>
      <c r="AU177" s="140" t="s">
        <v>84</v>
      </c>
      <c r="AY177" s="15" t="s">
        <v>158</v>
      </c>
      <c r="BE177" s="141">
        <f t="shared" si="14"/>
        <v>0</v>
      </c>
      <c r="BF177" s="141">
        <f t="shared" si="15"/>
        <v>0</v>
      </c>
      <c r="BG177" s="141">
        <f t="shared" si="16"/>
        <v>0</v>
      </c>
      <c r="BH177" s="141">
        <f t="shared" si="17"/>
        <v>0</v>
      </c>
      <c r="BI177" s="141">
        <f t="shared" si="18"/>
        <v>0</v>
      </c>
      <c r="BJ177" s="15" t="s">
        <v>80</v>
      </c>
      <c r="BK177" s="141">
        <f t="shared" si="19"/>
        <v>0</v>
      </c>
      <c r="BL177" s="15" t="s">
        <v>294</v>
      </c>
      <c r="BM177" s="140" t="s">
        <v>2270</v>
      </c>
    </row>
    <row r="178" spans="2:65" s="1" customFormat="1" ht="16.5" customHeight="1">
      <c r="B178" s="128"/>
      <c r="C178" s="129" t="s">
        <v>472</v>
      </c>
      <c r="D178" s="129" t="s">
        <v>159</v>
      </c>
      <c r="E178" s="130" t="s">
        <v>2271</v>
      </c>
      <c r="F178" s="131" t="s">
        <v>2272</v>
      </c>
      <c r="G178" s="132" t="s">
        <v>325</v>
      </c>
      <c r="H178" s="133">
        <v>6</v>
      </c>
      <c r="I178" s="134"/>
      <c r="J178" s="135">
        <f t="shared" si="10"/>
        <v>0</v>
      </c>
      <c r="K178" s="131" t="s">
        <v>225</v>
      </c>
      <c r="L178" s="30"/>
      <c r="M178" s="136" t="s">
        <v>1</v>
      </c>
      <c r="N178" s="137" t="s">
        <v>41</v>
      </c>
      <c r="P178" s="138">
        <f t="shared" si="11"/>
        <v>0</v>
      </c>
      <c r="Q178" s="138">
        <v>0</v>
      </c>
      <c r="R178" s="138">
        <f t="shared" si="12"/>
        <v>0</v>
      </c>
      <c r="S178" s="138">
        <v>0</v>
      </c>
      <c r="T178" s="139">
        <f t="shared" si="13"/>
        <v>0</v>
      </c>
      <c r="AR178" s="140" t="s">
        <v>294</v>
      </c>
      <c r="AT178" s="140" t="s">
        <v>159</v>
      </c>
      <c r="AU178" s="140" t="s">
        <v>84</v>
      </c>
      <c r="AY178" s="15" t="s">
        <v>158</v>
      </c>
      <c r="BE178" s="141">
        <f t="shared" si="14"/>
        <v>0</v>
      </c>
      <c r="BF178" s="141">
        <f t="shared" si="15"/>
        <v>0</v>
      </c>
      <c r="BG178" s="141">
        <f t="shared" si="16"/>
        <v>0</v>
      </c>
      <c r="BH178" s="141">
        <f t="shared" si="17"/>
        <v>0</v>
      </c>
      <c r="BI178" s="141">
        <f t="shared" si="18"/>
        <v>0</v>
      </c>
      <c r="BJ178" s="15" t="s">
        <v>80</v>
      </c>
      <c r="BK178" s="141">
        <f t="shared" si="19"/>
        <v>0</v>
      </c>
      <c r="BL178" s="15" t="s">
        <v>294</v>
      </c>
      <c r="BM178" s="140" t="s">
        <v>2273</v>
      </c>
    </row>
    <row r="179" spans="2:65" s="1" customFormat="1" ht="37.9" customHeight="1">
      <c r="B179" s="128"/>
      <c r="C179" s="166" t="s">
        <v>477</v>
      </c>
      <c r="D179" s="166" t="s">
        <v>544</v>
      </c>
      <c r="E179" s="167" t="s">
        <v>2274</v>
      </c>
      <c r="F179" s="168" t="s">
        <v>2275</v>
      </c>
      <c r="G179" s="169" t="s">
        <v>325</v>
      </c>
      <c r="H179" s="170">
        <v>6</v>
      </c>
      <c r="I179" s="171"/>
      <c r="J179" s="172">
        <f t="shared" si="10"/>
        <v>0</v>
      </c>
      <c r="K179" s="168" t="s">
        <v>225</v>
      </c>
      <c r="L179" s="173"/>
      <c r="M179" s="174" t="s">
        <v>1</v>
      </c>
      <c r="N179" s="175" t="s">
        <v>41</v>
      </c>
      <c r="P179" s="138">
        <f t="shared" si="11"/>
        <v>0</v>
      </c>
      <c r="Q179" s="138">
        <v>8.9999999999999998E-4</v>
      </c>
      <c r="R179" s="138">
        <f t="shared" si="12"/>
        <v>5.4000000000000003E-3</v>
      </c>
      <c r="S179" s="138">
        <v>0</v>
      </c>
      <c r="T179" s="139">
        <f t="shared" si="13"/>
        <v>0</v>
      </c>
      <c r="AR179" s="140" t="s">
        <v>377</v>
      </c>
      <c r="AT179" s="140" t="s">
        <v>544</v>
      </c>
      <c r="AU179" s="140" t="s">
        <v>84</v>
      </c>
      <c r="AY179" s="15" t="s">
        <v>158</v>
      </c>
      <c r="BE179" s="141">
        <f t="shared" si="14"/>
        <v>0</v>
      </c>
      <c r="BF179" s="141">
        <f t="shared" si="15"/>
        <v>0</v>
      </c>
      <c r="BG179" s="141">
        <f t="shared" si="16"/>
        <v>0</v>
      </c>
      <c r="BH179" s="141">
        <f t="shared" si="17"/>
        <v>0</v>
      </c>
      <c r="BI179" s="141">
        <f t="shared" si="18"/>
        <v>0</v>
      </c>
      <c r="BJ179" s="15" t="s">
        <v>80</v>
      </c>
      <c r="BK179" s="141">
        <f t="shared" si="19"/>
        <v>0</v>
      </c>
      <c r="BL179" s="15" t="s">
        <v>294</v>
      </c>
      <c r="BM179" s="140" t="s">
        <v>2276</v>
      </c>
    </row>
    <row r="180" spans="2:65" s="1" customFormat="1" ht="16.5" customHeight="1">
      <c r="B180" s="128"/>
      <c r="C180" s="129" t="s">
        <v>482</v>
      </c>
      <c r="D180" s="129" t="s">
        <v>159</v>
      </c>
      <c r="E180" s="130" t="s">
        <v>2277</v>
      </c>
      <c r="F180" s="131" t="s">
        <v>2278</v>
      </c>
      <c r="G180" s="132" t="s">
        <v>325</v>
      </c>
      <c r="H180" s="133">
        <v>4</v>
      </c>
      <c r="I180" s="134"/>
      <c r="J180" s="135">
        <f t="shared" si="10"/>
        <v>0</v>
      </c>
      <c r="K180" s="131" t="s">
        <v>225</v>
      </c>
      <c r="L180" s="30"/>
      <c r="M180" s="136" t="s">
        <v>1</v>
      </c>
      <c r="N180" s="137" t="s">
        <v>41</v>
      </c>
      <c r="P180" s="138">
        <f t="shared" si="11"/>
        <v>0</v>
      </c>
      <c r="Q180" s="138">
        <v>0</v>
      </c>
      <c r="R180" s="138">
        <f t="shared" si="12"/>
        <v>0</v>
      </c>
      <c r="S180" s="138">
        <v>0</v>
      </c>
      <c r="T180" s="139">
        <f t="shared" si="13"/>
        <v>0</v>
      </c>
      <c r="AR180" s="140" t="s">
        <v>294</v>
      </c>
      <c r="AT180" s="140" t="s">
        <v>159</v>
      </c>
      <c r="AU180" s="140" t="s">
        <v>84</v>
      </c>
      <c r="AY180" s="15" t="s">
        <v>158</v>
      </c>
      <c r="BE180" s="141">
        <f t="shared" si="14"/>
        <v>0</v>
      </c>
      <c r="BF180" s="141">
        <f t="shared" si="15"/>
        <v>0</v>
      </c>
      <c r="BG180" s="141">
        <f t="shared" si="16"/>
        <v>0</v>
      </c>
      <c r="BH180" s="141">
        <f t="shared" si="17"/>
        <v>0</v>
      </c>
      <c r="BI180" s="141">
        <f t="shared" si="18"/>
        <v>0</v>
      </c>
      <c r="BJ180" s="15" t="s">
        <v>80</v>
      </c>
      <c r="BK180" s="141">
        <f t="shared" si="19"/>
        <v>0</v>
      </c>
      <c r="BL180" s="15" t="s">
        <v>294</v>
      </c>
      <c r="BM180" s="140" t="s">
        <v>2279</v>
      </c>
    </row>
    <row r="181" spans="2:65" s="1" customFormat="1" ht="37.9" customHeight="1">
      <c r="B181" s="128"/>
      <c r="C181" s="166" t="s">
        <v>118</v>
      </c>
      <c r="D181" s="166" t="s">
        <v>544</v>
      </c>
      <c r="E181" s="167" t="s">
        <v>2280</v>
      </c>
      <c r="F181" s="168" t="s">
        <v>2281</v>
      </c>
      <c r="G181" s="169" t="s">
        <v>325</v>
      </c>
      <c r="H181" s="170">
        <v>4</v>
      </c>
      <c r="I181" s="171"/>
      <c r="J181" s="172">
        <f t="shared" si="10"/>
        <v>0</v>
      </c>
      <c r="K181" s="168" t="s">
        <v>225</v>
      </c>
      <c r="L181" s="173"/>
      <c r="M181" s="174" t="s">
        <v>1</v>
      </c>
      <c r="N181" s="175" t="s">
        <v>41</v>
      </c>
      <c r="P181" s="138">
        <f t="shared" si="11"/>
        <v>0</v>
      </c>
      <c r="Q181" s="138">
        <v>9.5E-4</v>
      </c>
      <c r="R181" s="138">
        <f t="shared" si="12"/>
        <v>3.8E-3</v>
      </c>
      <c r="S181" s="138">
        <v>0</v>
      </c>
      <c r="T181" s="139">
        <f t="shared" si="13"/>
        <v>0</v>
      </c>
      <c r="AR181" s="140" t="s">
        <v>377</v>
      </c>
      <c r="AT181" s="140" t="s">
        <v>544</v>
      </c>
      <c r="AU181" s="140" t="s">
        <v>84</v>
      </c>
      <c r="AY181" s="15" t="s">
        <v>158</v>
      </c>
      <c r="BE181" s="141">
        <f t="shared" si="14"/>
        <v>0</v>
      </c>
      <c r="BF181" s="141">
        <f t="shared" si="15"/>
        <v>0</v>
      </c>
      <c r="BG181" s="141">
        <f t="shared" si="16"/>
        <v>0</v>
      </c>
      <c r="BH181" s="141">
        <f t="shared" si="17"/>
        <v>0</v>
      </c>
      <c r="BI181" s="141">
        <f t="shared" si="18"/>
        <v>0</v>
      </c>
      <c r="BJ181" s="15" t="s">
        <v>80</v>
      </c>
      <c r="BK181" s="141">
        <f t="shared" si="19"/>
        <v>0</v>
      </c>
      <c r="BL181" s="15" t="s">
        <v>294</v>
      </c>
      <c r="BM181" s="140" t="s">
        <v>2282</v>
      </c>
    </row>
    <row r="182" spans="2:65" s="1" customFormat="1" ht="24.2" customHeight="1">
      <c r="B182" s="128"/>
      <c r="C182" s="129" t="s">
        <v>491</v>
      </c>
      <c r="D182" s="129" t="s">
        <v>159</v>
      </c>
      <c r="E182" s="130" t="s">
        <v>2283</v>
      </c>
      <c r="F182" s="131" t="s">
        <v>2284</v>
      </c>
      <c r="G182" s="132" t="s">
        <v>325</v>
      </c>
      <c r="H182" s="133">
        <v>15</v>
      </c>
      <c r="I182" s="134"/>
      <c r="J182" s="135">
        <f t="shared" si="10"/>
        <v>0</v>
      </c>
      <c r="K182" s="131" t="s">
        <v>225</v>
      </c>
      <c r="L182" s="30"/>
      <c r="M182" s="136" t="s">
        <v>1</v>
      </c>
      <c r="N182" s="137" t="s">
        <v>41</v>
      </c>
      <c r="P182" s="138">
        <f t="shared" si="11"/>
        <v>0</v>
      </c>
      <c r="Q182" s="138">
        <v>0</v>
      </c>
      <c r="R182" s="138">
        <f t="shared" si="12"/>
        <v>0</v>
      </c>
      <c r="S182" s="138">
        <v>0</v>
      </c>
      <c r="T182" s="139">
        <f t="shared" si="13"/>
        <v>0</v>
      </c>
      <c r="AR182" s="140" t="s">
        <v>294</v>
      </c>
      <c r="AT182" s="140" t="s">
        <v>159</v>
      </c>
      <c r="AU182" s="140" t="s">
        <v>84</v>
      </c>
      <c r="AY182" s="15" t="s">
        <v>158</v>
      </c>
      <c r="BE182" s="141">
        <f t="shared" si="14"/>
        <v>0</v>
      </c>
      <c r="BF182" s="141">
        <f t="shared" si="15"/>
        <v>0</v>
      </c>
      <c r="BG182" s="141">
        <f t="shared" si="16"/>
        <v>0</v>
      </c>
      <c r="BH182" s="141">
        <f t="shared" si="17"/>
        <v>0</v>
      </c>
      <c r="BI182" s="141">
        <f t="shared" si="18"/>
        <v>0</v>
      </c>
      <c r="BJ182" s="15" t="s">
        <v>80</v>
      </c>
      <c r="BK182" s="141">
        <f t="shared" si="19"/>
        <v>0</v>
      </c>
      <c r="BL182" s="15" t="s">
        <v>294</v>
      </c>
      <c r="BM182" s="140" t="s">
        <v>2285</v>
      </c>
    </row>
    <row r="183" spans="2:65" s="1" customFormat="1" ht="24.2" customHeight="1">
      <c r="B183" s="128"/>
      <c r="C183" s="166" t="s">
        <v>496</v>
      </c>
      <c r="D183" s="166" t="s">
        <v>544</v>
      </c>
      <c r="E183" s="167" t="s">
        <v>2286</v>
      </c>
      <c r="F183" s="168" t="s">
        <v>2287</v>
      </c>
      <c r="G183" s="169" t="s">
        <v>325</v>
      </c>
      <c r="H183" s="170">
        <v>15</v>
      </c>
      <c r="I183" s="171"/>
      <c r="J183" s="172">
        <f t="shared" si="10"/>
        <v>0</v>
      </c>
      <c r="K183" s="168" t="s">
        <v>225</v>
      </c>
      <c r="L183" s="173"/>
      <c r="M183" s="174" t="s">
        <v>1</v>
      </c>
      <c r="N183" s="175" t="s">
        <v>41</v>
      </c>
      <c r="P183" s="138">
        <f t="shared" si="11"/>
        <v>0</v>
      </c>
      <c r="Q183" s="138">
        <v>0</v>
      </c>
      <c r="R183" s="138">
        <f t="shared" si="12"/>
        <v>0</v>
      </c>
      <c r="S183" s="138">
        <v>0</v>
      </c>
      <c r="T183" s="139">
        <f t="shared" si="13"/>
        <v>0</v>
      </c>
      <c r="AR183" s="140" t="s">
        <v>377</v>
      </c>
      <c r="AT183" s="140" t="s">
        <v>544</v>
      </c>
      <c r="AU183" s="140" t="s">
        <v>84</v>
      </c>
      <c r="AY183" s="15" t="s">
        <v>158</v>
      </c>
      <c r="BE183" s="141">
        <f t="shared" si="14"/>
        <v>0</v>
      </c>
      <c r="BF183" s="141">
        <f t="shared" si="15"/>
        <v>0</v>
      </c>
      <c r="BG183" s="141">
        <f t="shared" si="16"/>
        <v>0</v>
      </c>
      <c r="BH183" s="141">
        <f t="shared" si="17"/>
        <v>0</v>
      </c>
      <c r="BI183" s="141">
        <f t="shared" si="18"/>
        <v>0</v>
      </c>
      <c r="BJ183" s="15" t="s">
        <v>80</v>
      </c>
      <c r="BK183" s="141">
        <f t="shared" si="19"/>
        <v>0</v>
      </c>
      <c r="BL183" s="15" t="s">
        <v>294</v>
      </c>
      <c r="BM183" s="140" t="s">
        <v>2288</v>
      </c>
    </row>
    <row r="184" spans="2:65" s="1" customFormat="1" ht="33" customHeight="1">
      <c r="B184" s="128"/>
      <c r="C184" s="129" t="s">
        <v>502</v>
      </c>
      <c r="D184" s="129" t="s">
        <v>159</v>
      </c>
      <c r="E184" s="130" t="s">
        <v>2289</v>
      </c>
      <c r="F184" s="131" t="s">
        <v>2290</v>
      </c>
      <c r="G184" s="132" t="s">
        <v>325</v>
      </c>
      <c r="H184" s="133">
        <v>10</v>
      </c>
      <c r="I184" s="134"/>
      <c r="J184" s="135">
        <f t="shared" si="10"/>
        <v>0</v>
      </c>
      <c r="K184" s="131" t="s">
        <v>225</v>
      </c>
      <c r="L184" s="30"/>
      <c r="M184" s="136" t="s">
        <v>1</v>
      </c>
      <c r="N184" s="137" t="s">
        <v>41</v>
      </c>
      <c r="P184" s="138">
        <f t="shared" si="11"/>
        <v>0</v>
      </c>
      <c r="Q184" s="138">
        <v>0</v>
      </c>
      <c r="R184" s="138">
        <f t="shared" si="12"/>
        <v>0</v>
      </c>
      <c r="S184" s="138">
        <v>0</v>
      </c>
      <c r="T184" s="139">
        <f t="shared" si="13"/>
        <v>0</v>
      </c>
      <c r="AR184" s="140" t="s">
        <v>294</v>
      </c>
      <c r="AT184" s="140" t="s">
        <v>159</v>
      </c>
      <c r="AU184" s="140" t="s">
        <v>84</v>
      </c>
      <c r="AY184" s="15" t="s">
        <v>158</v>
      </c>
      <c r="BE184" s="141">
        <f t="shared" si="14"/>
        <v>0</v>
      </c>
      <c r="BF184" s="141">
        <f t="shared" si="15"/>
        <v>0</v>
      </c>
      <c r="BG184" s="141">
        <f t="shared" si="16"/>
        <v>0</v>
      </c>
      <c r="BH184" s="141">
        <f t="shared" si="17"/>
        <v>0</v>
      </c>
      <c r="BI184" s="141">
        <f t="shared" si="18"/>
        <v>0</v>
      </c>
      <c r="BJ184" s="15" t="s">
        <v>80</v>
      </c>
      <c r="BK184" s="141">
        <f t="shared" si="19"/>
        <v>0</v>
      </c>
      <c r="BL184" s="15" t="s">
        <v>294</v>
      </c>
      <c r="BM184" s="140" t="s">
        <v>2291</v>
      </c>
    </row>
    <row r="185" spans="2:65" s="1" customFormat="1" ht="16.5" customHeight="1">
      <c r="B185" s="128"/>
      <c r="C185" s="166" t="s">
        <v>506</v>
      </c>
      <c r="D185" s="166" t="s">
        <v>544</v>
      </c>
      <c r="E185" s="167" t="s">
        <v>2292</v>
      </c>
      <c r="F185" s="168" t="s">
        <v>2293</v>
      </c>
      <c r="G185" s="169" t="s">
        <v>325</v>
      </c>
      <c r="H185" s="170">
        <v>10</v>
      </c>
      <c r="I185" s="171"/>
      <c r="J185" s="172">
        <f t="shared" si="10"/>
        <v>0</v>
      </c>
      <c r="K185" s="168" t="s">
        <v>225</v>
      </c>
      <c r="L185" s="173"/>
      <c r="M185" s="174" t="s">
        <v>1</v>
      </c>
      <c r="N185" s="175" t="s">
        <v>41</v>
      </c>
      <c r="P185" s="138">
        <f t="shared" si="11"/>
        <v>0</v>
      </c>
      <c r="Q185" s="138">
        <v>0</v>
      </c>
      <c r="R185" s="138">
        <f t="shared" si="12"/>
        <v>0</v>
      </c>
      <c r="S185" s="138">
        <v>0</v>
      </c>
      <c r="T185" s="139">
        <f t="shared" si="13"/>
        <v>0</v>
      </c>
      <c r="AR185" s="140" t="s">
        <v>377</v>
      </c>
      <c r="AT185" s="140" t="s">
        <v>544</v>
      </c>
      <c r="AU185" s="140" t="s">
        <v>84</v>
      </c>
      <c r="AY185" s="15" t="s">
        <v>158</v>
      </c>
      <c r="BE185" s="141">
        <f t="shared" si="14"/>
        <v>0</v>
      </c>
      <c r="BF185" s="141">
        <f t="shared" si="15"/>
        <v>0</v>
      </c>
      <c r="BG185" s="141">
        <f t="shared" si="16"/>
        <v>0</v>
      </c>
      <c r="BH185" s="141">
        <f t="shared" si="17"/>
        <v>0</v>
      </c>
      <c r="BI185" s="141">
        <f t="shared" si="18"/>
        <v>0</v>
      </c>
      <c r="BJ185" s="15" t="s">
        <v>80</v>
      </c>
      <c r="BK185" s="141">
        <f t="shared" si="19"/>
        <v>0</v>
      </c>
      <c r="BL185" s="15" t="s">
        <v>294</v>
      </c>
      <c r="BM185" s="140" t="s">
        <v>2294</v>
      </c>
    </row>
    <row r="186" spans="2:65" s="1" customFormat="1" ht="21.75" customHeight="1">
      <c r="B186" s="128"/>
      <c r="C186" s="129" t="s">
        <v>510</v>
      </c>
      <c r="D186" s="129" t="s">
        <v>159</v>
      </c>
      <c r="E186" s="130" t="s">
        <v>2295</v>
      </c>
      <c r="F186" s="131" t="s">
        <v>2296</v>
      </c>
      <c r="G186" s="132" t="s">
        <v>325</v>
      </c>
      <c r="H186" s="133">
        <v>1</v>
      </c>
      <c r="I186" s="134"/>
      <c r="J186" s="135">
        <f t="shared" si="10"/>
        <v>0</v>
      </c>
      <c r="K186" s="131" t="s">
        <v>225</v>
      </c>
      <c r="L186" s="30"/>
      <c r="M186" s="136" t="s">
        <v>1</v>
      </c>
      <c r="N186" s="137" t="s">
        <v>41</v>
      </c>
      <c r="P186" s="138">
        <f t="shared" si="11"/>
        <v>0</v>
      </c>
      <c r="Q186" s="138">
        <v>0</v>
      </c>
      <c r="R186" s="138">
        <f t="shared" si="12"/>
        <v>0</v>
      </c>
      <c r="S186" s="138">
        <v>0</v>
      </c>
      <c r="T186" s="139">
        <f t="shared" si="13"/>
        <v>0</v>
      </c>
      <c r="AR186" s="140" t="s">
        <v>294</v>
      </c>
      <c r="AT186" s="140" t="s">
        <v>159</v>
      </c>
      <c r="AU186" s="140" t="s">
        <v>84</v>
      </c>
      <c r="AY186" s="15" t="s">
        <v>158</v>
      </c>
      <c r="BE186" s="141">
        <f t="shared" si="14"/>
        <v>0</v>
      </c>
      <c r="BF186" s="141">
        <f t="shared" si="15"/>
        <v>0</v>
      </c>
      <c r="BG186" s="141">
        <f t="shared" si="16"/>
        <v>0</v>
      </c>
      <c r="BH186" s="141">
        <f t="shared" si="17"/>
        <v>0</v>
      </c>
      <c r="BI186" s="141">
        <f t="shared" si="18"/>
        <v>0</v>
      </c>
      <c r="BJ186" s="15" t="s">
        <v>80</v>
      </c>
      <c r="BK186" s="141">
        <f t="shared" si="19"/>
        <v>0</v>
      </c>
      <c r="BL186" s="15" t="s">
        <v>294</v>
      </c>
      <c r="BM186" s="140" t="s">
        <v>2297</v>
      </c>
    </row>
    <row r="187" spans="2:65" s="1" customFormat="1" ht="24.2" customHeight="1">
      <c r="B187" s="128"/>
      <c r="C187" s="166" t="s">
        <v>515</v>
      </c>
      <c r="D187" s="166" t="s">
        <v>544</v>
      </c>
      <c r="E187" s="167" t="s">
        <v>2298</v>
      </c>
      <c r="F187" s="168" t="s">
        <v>2299</v>
      </c>
      <c r="G187" s="169" t="s">
        <v>325</v>
      </c>
      <c r="H187" s="170">
        <v>1</v>
      </c>
      <c r="I187" s="171"/>
      <c r="J187" s="172">
        <f t="shared" si="10"/>
        <v>0</v>
      </c>
      <c r="K187" s="168" t="s">
        <v>225</v>
      </c>
      <c r="L187" s="173"/>
      <c r="M187" s="174" t="s">
        <v>1</v>
      </c>
      <c r="N187" s="175" t="s">
        <v>41</v>
      </c>
      <c r="P187" s="138">
        <f t="shared" si="11"/>
        <v>0</v>
      </c>
      <c r="Q187" s="138">
        <v>2.47E-2</v>
      </c>
      <c r="R187" s="138">
        <f t="shared" si="12"/>
        <v>2.47E-2</v>
      </c>
      <c r="S187" s="138">
        <v>0</v>
      </c>
      <c r="T187" s="139">
        <f t="shared" si="13"/>
        <v>0</v>
      </c>
      <c r="AR187" s="140" t="s">
        <v>377</v>
      </c>
      <c r="AT187" s="140" t="s">
        <v>544</v>
      </c>
      <c r="AU187" s="140" t="s">
        <v>84</v>
      </c>
      <c r="AY187" s="15" t="s">
        <v>158</v>
      </c>
      <c r="BE187" s="141">
        <f t="shared" si="14"/>
        <v>0</v>
      </c>
      <c r="BF187" s="141">
        <f t="shared" si="15"/>
        <v>0</v>
      </c>
      <c r="BG187" s="141">
        <f t="shared" si="16"/>
        <v>0</v>
      </c>
      <c r="BH187" s="141">
        <f t="shared" si="17"/>
        <v>0</v>
      </c>
      <c r="BI187" s="141">
        <f t="shared" si="18"/>
        <v>0</v>
      </c>
      <c r="BJ187" s="15" t="s">
        <v>80</v>
      </c>
      <c r="BK187" s="141">
        <f t="shared" si="19"/>
        <v>0</v>
      </c>
      <c r="BL187" s="15" t="s">
        <v>294</v>
      </c>
      <c r="BM187" s="140" t="s">
        <v>2300</v>
      </c>
    </row>
    <row r="188" spans="2:65" s="1" customFormat="1" ht="33" customHeight="1">
      <c r="B188" s="128"/>
      <c r="C188" s="129" t="s">
        <v>521</v>
      </c>
      <c r="D188" s="129" t="s">
        <v>159</v>
      </c>
      <c r="E188" s="130" t="s">
        <v>2301</v>
      </c>
      <c r="F188" s="131" t="s">
        <v>2302</v>
      </c>
      <c r="G188" s="132" t="s">
        <v>325</v>
      </c>
      <c r="H188" s="133">
        <v>5</v>
      </c>
      <c r="I188" s="134"/>
      <c r="J188" s="135">
        <f t="shared" si="10"/>
        <v>0</v>
      </c>
      <c r="K188" s="131" t="s">
        <v>225</v>
      </c>
      <c r="L188" s="30"/>
      <c r="M188" s="136" t="s">
        <v>1</v>
      </c>
      <c r="N188" s="137" t="s">
        <v>41</v>
      </c>
      <c r="P188" s="138">
        <f t="shared" si="11"/>
        <v>0</v>
      </c>
      <c r="Q188" s="138">
        <v>0</v>
      </c>
      <c r="R188" s="138">
        <f t="shared" si="12"/>
        <v>0</v>
      </c>
      <c r="S188" s="138">
        <v>0</v>
      </c>
      <c r="T188" s="139">
        <f t="shared" si="13"/>
        <v>0</v>
      </c>
      <c r="AR188" s="140" t="s">
        <v>294</v>
      </c>
      <c r="AT188" s="140" t="s">
        <v>159</v>
      </c>
      <c r="AU188" s="140" t="s">
        <v>84</v>
      </c>
      <c r="AY188" s="15" t="s">
        <v>158</v>
      </c>
      <c r="BE188" s="141">
        <f t="shared" si="14"/>
        <v>0</v>
      </c>
      <c r="BF188" s="141">
        <f t="shared" si="15"/>
        <v>0</v>
      </c>
      <c r="BG188" s="141">
        <f t="shared" si="16"/>
        <v>0</v>
      </c>
      <c r="BH188" s="141">
        <f t="shared" si="17"/>
        <v>0</v>
      </c>
      <c r="BI188" s="141">
        <f t="shared" si="18"/>
        <v>0</v>
      </c>
      <c r="BJ188" s="15" t="s">
        <v>80</v>
      </c>
      <c r="BK188" s="141">
        <f t="shared" si="19"/>
        <v>0</v>
      </c>
      <c r="BL188" s="15" t="s">
        <v>294</v>
      </c>
      <c r="BM188" s="140" t="s">
        <v>2303</v>
      </c>
    </row>
    <row r="189" spans="2:65" s="1" customFormat="1" ht="16.5" customHeight="1">
      <c r="B189" s="128"/>
      <c r="C189" s="166" t="s">
        <v>530</v>
      </c>
      <c r="D189" s="166" t="s">
        <v>544</v>
      </c>
      <c r="E189" s="167" t="s">
        <v>2304</v>
      </c>
      <c r="F189" s="168" t="s">
        <v>2305</v>
      </c>
      <c r="G189" s="169" t="s">
        <v>325</v>
      </c>
      <c r="H189" s="170">
        <v>4</v>
      </c>
      <c r="I189" s="171"/>
      <c r="J189" s="172">
        <f t="shared" si="10"/>
        <v>0</v>
      </c>
      <c r="K189" s="168" t="s">
        <v>225</v>
      </c>
      <c r="L189" s="173"/>
      <c r="M189" s="174" t="s">
        <v>1</v>
      </c>
      <c r="N189" s="175" t="s">
        <v>41</v>
      </c>
      <c r="P189" s="138">
        <f t="shared" si="11"/>
        <v>0</v>
      </c>
      <c r="Q189" s="138">
        <v>1.8E-3</v>
      </c>
      <c r="R189" s="138">
        <f t="shared" si="12"/>
        <v>7.1999999999999998E-3</v>
      </c>
      <c r="S189" s="138">
        <v>0</v>
      </c>
      <c r="T189" s="139">
        <f t="shared" si="13"/>
        <v>0</v>
      </c>
      <c r="AR189" s="140" t="s">
        <v>377</v>
      </c>
      <c r="AT189" s="140" t="s">
        <v>544</v>
      </c>
      <c r="AU189" s="140" t="s">
        <v>84</v>
      </c>
      <c r="AY189" s="15" t="s">
        <v>158</v>
      </c>
      <c r="BE189" s="141">
        <f t="shared" si="14"/>
        <v>0</v>
      </c>
      <c r="BF189" s="141">
        <f t="shared" si="15"/>
        <v>0</v>
      </c>
      <c r="BG189" s="141">
        <f t="shared" si="16"/>
        <v>0</v>
      </c>
      <c r="BH189" s="141">
        <f t="shared" si="17"/>
        <v>0</v>
      </c>
      <c r="BI189" s="141">
        <f t="shared" si="18"/>
        <v>0</v>
      </c>
      <c r="BJ189" s="15" t="s">
        <v>80</v>
      </c>
      <c r="BK189" s="141">
        <f t="shared" si="19"/>
        <v>0</v>
      </c>
      <c r="BL189" s="15" t="s">
        <v>294</v>
      </c>
      <c r="BM189" s="140" t="s">
        <v>2306</v>
      </c>
    </row>
    <row r="190" spans="2:65" s="1" customFormat="1" ht="24.2" customHeight="1">
      <c r="B190" s="128"/>
      <c r="C190" s="166" t="s">
        <v>534</v>
      </c>
      <c r="D190" s="166" t="s">
        <v>544</v>
      </c>
      <c r="E190" s="167" t="s">
        <v>2307</v>
      </c>
      <c r="F190" s="168" t="s">
        <v>2308</v>
      </c>
      <c r="G190" s="169" t="s">
        <v>325</v>
      </c>
      <c r="H190" s="170">
        <v>1</v>
      </c>
      <c r="I190" s="171"/>
      <c r="J190" s="172">
        <f t="shared" si="10"/>
        <v>0</v>
      </c>
      <c r="K190" s="168" t="s">
        <v>225</v>
      </c>
      <c r="L190" s="173"/>
      <c r="M190" s="174" t="s">
        <v>1</v>
      </c>
      <c r="N190" s="175" t="s">
        <v>41</v>
      </c>
      <c r="P190" s="138">
        <f t="shared" si="11"/>
        <v>0</v>
      </c>
      <c r="Q190" s="138">
        <v>1.46E-2</v>
      </c>
      <c r="R190" s="138">
        <f t="shared" si="12"/>
        <v>1.46E-2</v>
      </c>
      <c r="S190" s="138">
        <v>0</v>
      </c>
      <c r="T190" s="139">
        <f t="shared" si="13"/>
        <v>0</v>
      </c>
      <c r="AR190" s="140" t="s">
        <v>377</v>
      </c>
      <c r="AT190" s="140" t="s">
        <v>544</v>
      </c>
      <c r="AU190" s="140" t="s">
        <v>84</v>
      </c>
      <c r="AY190" s="15" t="s">
        <v>158</v>
      </c>
      <c r="BE190" s="141">
        <f t="shared" si="14"/>
        <v>0</v>
      </c>
      <c r="BF190" s="141">
        <f t="shared" si="15"/>
        <v>0</v>
      </c>
      <c r="BG190" s="141">
        <f t="shared" si="16"/>
        <v>0</v>
      </c>
      <c r="BH190" s="141">
        <f t="shared" si="17"/>
        <v>0</v>
      </c>
      <c r="BI190" s="141">
        <f t="shared" si="18"/>
        <v>0</v>
      </c>
      <c r="BJ190" s="15" t="s">
        <v>80</v>
      </c>
      <c r="BK190" s="141">
        <f t="shared" si="19"/>
        <v>0</v>
      </c>
      <c r="BL190" s="15" t="s">
        <v>294</v>
      </c>
      <c r="BM190" s="140" t="s">
        <v>2309</v>
      </c>
    </row>
    <row r="191" spans="2:65" s="1" customFormat="1" ht="24.2" customHeight="1">
      <c r="B191" s="128"/>
      <c r="C191" s="129" t="s">
        <v>121</v>
      </c>
      <c r="D191" s="129" t="s">
        <v>159</v>
      </c>
      <c r="E191" s="130" t="s">
        <v>2310</v>
      </c>
      <c r="F191" s="131" t="s">
        <v>2311</v>
      </c>
      <c r="G191" s="132" t="s">
        <v>325</v>
      </c>
      <c r="H191" s="133">
        <v>1</v>
      </c>
      <c r="I191" s="134"/>
      <c r="J191" s="135">
        <f t="shared" si="10"/>
        <v>0</v>
      </c>
      <c r="K191" s="131" t="s">
        <v>225</v>
      </c>
      <c r="L191" s="30"/>
      <c r="M191" s="136" t="s">
        <v>1</v>
      </c>
      <c r="N191" s="137" t="s">
        <v>41</v>
      </c>
      <c r="P191" s="138">
        <f t="shared" si="11"/>
        <v>0</v>
      </c>
      <c r="Q191" s="138">
        <v>0</v>
      </c>
      <c r="R191" s="138">
        <f t="shared" si="12"/>
        <v>0</v>
      </c>
      <c r="S191" s="138">
        <v>0</v>
      </c>
      <c r="T191" s="139">
        <f t="shared" si="13"/>
        <v>0</v>
      </c>
      <c r="AR191" s="140" t="s">
        <v>294</v>
      </c>
      <c r="AT191" s="140" t="s">
        <v>159</v>
      </c>
      <c r="AU191" s="140" t="s">
        <v>84</v>
      </c>
      <c r="AY191" s="15" t="s">
        <v>158</v>
      </c>
      <c r="BE191" s="141">
        <f t="shared" si="14"/>
        <v>0</v>
      </c>
      <c r="BF191" s="141">
        <f t="shared" si="15"/>
        <v>0</v>
      </c>
      <c r="BG191" s="141">
        <f t="shared" si="16"/>
        <v>0</v>
      </c>
      <c r="BH191" s="141">
        <f t="shared" si="17"/>
        <v>0</v>
      </c>
      <c r="BI191" s="141">
        <f t="shared" si="18"/>
        <v>0</v>
      </c>
      <c r="BJ191" s="15" t="s">
        <v>80</v>
      </c>
      <c r="BK191" s="141">
        <f t="shared" si="19"/>
        <v>0</v>
      </c>
      <c r="BL191" s="15" t="s">
        <v>294</v>
      </c>
      <c r="BM191" s="140" t="s">
        <v>2312</v>
      </c>
    </row>
    <row r="192" spans="2:65" s="1" customFormat="1" ht="24.2" customHeight="1">
      <c r="B192" s="128"/>
      <c r="C192" s="166" t="s">
        <v>543</v>
      </c>
      <c r="D192" s="166" t="s">
        <v>544</v>
      </c>
      <c r="E192" s="167" t="s">
        <v>2313</v>
      </c>
      <c r="F192" s="168" t="s">
        <v>2314</v>
      </c>
      <c r="G192" s="169" t="s">
        <v>325</v>
      </c>
      <c r="H192" s="170">
        <v>1</v>
      </c>
      <c r="I192" s="171"/>
      <c r="J192" s="172">
        <f t="shared" si="10"/>
        <v>0</v>
      </c>
      <c r="K192" s="168" t="s">
        <v>225</v>
      </c>
      <c r="L192" s="173"/>
      <c r="M192" s="174" t="s">
        <v>1</v>
      </c>
      <c r="N192" s="175" t="s">
        <v>41</v>
      </c>
      <c r="P192" s="138">
        <f t="shared" si="11"/>
        <v>0</v>
      </c>
      <c r="Q192" s="138">
        <v>2E-3</v>
      </c>
      <c r="R192" s="138">
        <f t="shared" si="12"/>
        <v>2E-3</v>
      </c>
      <c r="S192" s="138">
        <v>0</v>
      </c>
      <c r="T192" s="139">
        <f t="shared" si="13"/>
        <v>0</v>
      </c>
      <c r="AR192" s="140" t="s">
        <v>377</v>
      </c>
      <c r="AT192" s="140" t="s">
        <v>544</v>
      </c>
      <c r="AU192" s="140" t="s">
        <v>84</v>
      </c>
      <c r="AY192" s="15" t="s">
        <v>158</v>
      </c>
      <c r="BE192" s="141">
        <f t="shared" si="14"/>
        <v>0</v>
      </c>
      <c r="BF192" s="141">
        <f t="shared" si="15"/>
        <v>0</v>
      </c>
      <c r="BG192" s="141">
        <f t="shared" si="16"/>
        <v>0</v>
      </c>
      <c r="BH192" s="141">
        <f t="shared" si="17"/>
        <v>0</v>
      </c>
      <c r="BI192" s="141">
        <f t="shared" si="18"/>
        <v>0</v>
      </c>
      <c r="BJ192" s="15" t="s">
        <v>80</v>
      </c>
      <c r="BK192" s="141">
        <f t="shared" si="19"/>
        <v>0</v>
      </c>
      <c r="BL192" s="15" t="s">
        <v>294</v>
      </c>
      <c r="BM192" s="140" t="s">
        <v>2315</v>
      </c>
    </row>
    <row r="193" spans="2:65" s="1" customFormat="1" ht="33" customHeight="1">
      <c r="B193" s="128"/>
      <c r="C193" s="129" t="s">
        <v>549</v>
      </c>
      <c r="D193" s="129" t="s">
        <v>159</v>
      </c>
      <c r="E193" s="130" t="s">
        <v>2316</v>
      </c>
      <c r="F193" s="131" t="s">
        <v>2317</v>
      </c>
      <c r="G193" s="132" t="s">
        <v>325</v>
      </c>
      <c r="H193" s="133">
        <v>6</v>
      </c>
      <c r="I193" s="134"/>
      <c r="J193" s="135">
        <f t="shared" si="10"/>
        <v>0</v>
      </c>
      <c r="K193" s="131" t="s">
        <v>225</v>
      </c>
      <c r="L193" s="30"/>
      <c r="M193" s="136" t="s">
        <v>1</v>
      </c>
      <c r="N193" s="137" t="s">
        <v>41</v>
      </c>
      <c r="P193" s="138">
        <f t="shared" si="11"/>
        <v>0</v>
      </c>
      <c r="Q193" s="138">
        <v>0</v>
      </c>
      <c r="R193" s="138">
        <f t="shared" si="12"/>
        <v>0</v>
      </c>
      <c r="S193" s="138">
        <v>0</v>
      </c>
      <c r="T193" s="139">
        <f t="shared" si="13"/>
        <v>0</v>
      </c>
      <c r="AR193" s="140" t="s">
        <v>294</v>
      </c>
      <c r="AT193" s="140" t="s">
        <v>159</v>
      </c>
      <c r="AU193" s="140" t="s">
        <v>84</v>
      </c>
      <c r="AY193" s="15" t="s">
        <v>158</v>
      </c>
      <c r="BE193" s="141">
        <f t="shared" si="14"/>
        <v>0</v>
      </c>
      <c r="BF193" s="141">
        <f t="shared" si="15"/>
        <v>0</v>
      </c>
      <c r="BG193" s="141">
        <f t="shared" si="16"/>
        <v>0</v>
      </c>
      <c r="BH193" s="141">
        <f t="shared" si="17"/>
        <v>0</v>
      </c>
      <c r="BI193" s="141">
        <f t="shared" si="18"/>
        <v>0</v>
      </c>
      <c r="BJ193" s="15" t="s">
        <v>80</v>
      </c>
      <c r="BK193" s="141">
        <f t="shared" si="19"/>
        <v>0</v>
      </c>
      <c r="BL193" s="15" t="s">
        <v>294</v>
      </c>
      <c r="BM193" s="140" t="s">
        <v>2318</v>
      </c>
    </row>
    <row r="194" spans="2:65" s="1" customFormat="1" ht="21.75" customHeight="1">
      <c r="B194" s="128"/>
      <c r="C194" s="166" t="s">
        <v>556</v>
      </c>
      <c r="D194" s="166" t="s">
        <v>544</v>
      </c>
      <c r="E194" s="167" t="s">
        <v>2319</v>
      </c>
      <c r="F194" s="168" t="s">
        <v>2320</v>
      </c>
      <c r="G194" s="169" t="s">
        <v>325</v>
      </c>
      <c r="H194" s="170">
        <v>6</v>
      </c>
      <c r="I194" s="171"/>
      <c r="J194" s="172">
        <f t="shared" si="10"/>
        <v>0</v>
      </c>
      <c r="K194" s="168" t="s">
        <v>225</v>
      </c>
      <c r="L194" s="173"/>
      <c r="M194" s="174" t="s">
        <v>1</v>
      </c>
      <c r="N194" s="175" t="s">
        <v>41</v>
      </c>
      <c r="P194" s="138">
        <f t="shared" si="11"/>
        <v>0</v>
      </c>
      <c r="Q194" s="138">
        <v>1E-4</v>
      </c>
      <c r="R194" s="138">
        <f t="shared" si="12"/>
        <v>6.0000000000000006E-4</v>
      </c>
      <c r="S194" s="138">
        <v>0</v>
      </c>
      <c r="T194" s="139">
        <f t="shared" si="13"/>
        <v>0</v>
      </c>
      <c r="AR194" s="140" t="s">
        <v>377</v>
      </c>
      <c r="AT194" s="140" t="s">
        <v>544</v>
      </c>
      <c r="AU194" s="140" t="s">
        <v>84</v>
      </c>
      <c r="AY194" s="15" t="s">
        <v>158</v>
      </c>
      <c r="BE194" s="141">
        <f t="shared" si="14"/>
        <v>0</v>
      </c>
      <c r="BF194" s="141">
        <f t="shared" si="15"/>
        <v>0</v>
      </c>
      <c r="BG194" s="141">
        <f t="shared" si="16"/>
        <v>0</v>
      </c>
      <c r="BH194" s="141">
        <f t="shared" si="17"/>
        <v>0</v>
      </c>
      <c r="BI194" s="141">
        <f t="shared" si="18"/>
        <v>0</v>
      </c>
      <c r="BJ194" s="15" t="s">
        <v>80</v>
      </c>
      <c r="BK194" s="141">
        <f t="shared" si="19"/>
        <v>0</v>
      </c>
      <c r="BL194" s="15" t="s">
        <v>294</v>
      </c>
      <c r="BM194" s="140" t="s">
        <v>2321</v>
      </c>
    </row>
    <row r="195" spans="2:65" s="1" customFormat="1" ht="33" customHeight="1">
      <c r="B195" s="128"/>
      <c r="C195" s="129" t="s">
        <v>561</v>
      </c>
      <c r="D195" s="129" t="s">
        <v>159</v>
      </c>
      <c r="E195" s="130" t="s">
        <v>2322</v>
      </c>
      <c r="F195" s="131" t="s">
        <v>2323</v>
      </c>
      <c r="G195" s="132" t="s">
        <v>325</v>
      </c>
      <c r="H195" s="133">
        <v>1</v>
      </c>
      <c r="I195" s="134"/>
      <c r="J195" s="135">
        <f t="shared" si="10"/>
        <v>0</v>
      </c>
      <c r="K195" s="131" t="s">
        <v>225</v>
      </c>
      <c r="L195" s="30"/>
      <c r="M195" s="136" t="s">
        <v>1</v>
      </c>
      <c r="N195" s="137" t="s">
        <v>41</v>
      </c>
      <c r="P195" s="138">
        <f t="shared" si="11"/>
        <v>0</v>
      </c>
      <c r="Q195" s="138">
        <v>0</v>
      </c>
      <c r="R195" s="138">
        <f t="shared" si="12"/>
        <v>0</v>
      </c>
      <c r="S195" s="138">
        <v>0</v>
      </c>
      <c r="T195" s="139">
        <f t="shared" si="13"/>
        <v>0</v>
      </c>
      <c r="AR195" s="140" t="s">
        <v>294</v>
      </c>
      <c r="AT195" s="140" t="s">
        <v>159</v>
      </c>
      <c r="AU195" s="140" t="s">
        <v>84</v>
      </c>
      <c r="AY195" s="15" t="s">
        <v>158</v>
      </c>
      <c r="BE195" s="141">
        <f t="shared" si="14"/>
        <v>0</v>
      </c>
      <c r="BF195" s="141">
        <f t="shared" si="15"/>
        <v>0</v>
      </c>
      <c r="BG195" s="141">
        <f t="shared" si="16"/>
        <v>0</v>
      </c>
      <c r="BH195" s="141">
        <f t="shared" si="17"/>
        <v>0</v>
      </c>
      <c r="BI195" s="141">
        <f t="shared" si="18"/>
        <v>0</v>
      </c>
      <c r="BJ195" s="15" t="s">
        <v>80</v>
      </c>
      <c r="BK195" s="141">
        <f t="shared" si="19"/>
        <v>0</v>
      </c>
      <c r="BL195" s="15" t="s">
        <v>294</v>
      </c>
      <c r="BM195" s="140" t="s">
        <v>2324</v>
      </c>
    </row>
    <row r="196" spans="2:65" s="1" customFormat="1" ht="16.5" customHeight="1">
      <c r="B196" s="128"/>
      <c r="C196" s="166" t="s">
        <v>566</v>
      </c>
      <c r="D196" s="166" t="s">
        <v>544</v>
      </c>
      <c r="E196" s="167" t="s">
        <v>2325</v>
      </c>
      <c r="F196" s="168" t="s">
        <v>2326</v>
      </c>
      <c r="G196" s="169" t="s">
        <v>325</v>
      </c>
      <c r="H196" s="170">
        <v>1</v>
      </c>
      <c r="I196" s="171"/>
      <c r="J196" s="172">
        <f t="shared" si="10"/>
        <v>0</v>
      </c>
      <c r="K196" s="168" t="s">
        <v>225</v>
      </c>
      <c r="L196" s="173"/>
      <c r="M196" s="174" t="s">
        <v>1</v>
      </c>
      <c r="N196" s="175" t="s">
        <v>41</v>
      </c>
      <c r="P196" s="138">
        <f t="shared" si="11"/>
        <v>0</v>
      </c>
      <c r="Q196" s="138">
        <v>1E-4</v>
      </c>
      <c r="R196" s="138">
        <f t="shared" si="12"/>
        <v>1E-4</v>
      </c>
      <c r="S196" s="138">
        <v>0</v>
      </c>
      <c r="T196" s="139">
        <f t="shared" si="13"/>
        <v>0</v>
      </c>
      <c r="AR196" s="140" t="s">
        <v>377</v>
      </c>
      <c r="AT196" s="140" t="s">
        <v>544</v>
      </c>
      <c r="AU196" s="140" t="s">
        <v>84</v>
      </c>
      <c r="AY196" s="15" t="s">
        <v>158</v>
      </c>
      <c r="BE196" s="141">
        <f t="shared" si="14"/>
        <v>0</v>
      </c>
      <c r="BF196" s="141">
        <f t="shared" si="15"/>
        <v>0</v>
      </c>
      <c r="BG196" s="141">
        <f t="shared" si="16"/>
        <v>0</v>
      </c>
      <c r="BH196" s="141">
        <f t="shared" si="17"/>
        <v>0</v>
      </c>
      <c r="BI196" s="141">
        <f t="shared" si="18"/>
        <v>0</v>
      </c>
      <c r="BJ196" s="15" t="s">
        <v>80</v>
      </c>
      <c r="BK196" s="141">
        <f t="shared" si="19"/>
        <v>0</v>
      </c>
      <c r="BL196" s="15" t="s">
        <v>294</v>
      </c>
      <c r="BM196" s="140" t="s">
        <v>2327</v>
      </c>
    </row>
    <row r="197" spans="2:65" s="1" customFormat="1" ht="33" customHeight="1">
      <c r="B197" s="128"/>
      <c r="C197" s="129" t="s">
        <v>570</v>
      </c>
      <c r="D197" s="129" t="s">
        <v>159</v>
      </c>
      <c r="E197" s="130" t="s">
        <v>2328</v>
      </c>
      <c r="F197" s="131" t="s">
        <v>2329</v>
      </c>
      <c r="G197" s="132" t="s">
        <v>325</v>
      </c>
      <c r="H197" s="133">
        <v>1</v>
      </c>
      <c r="I197" s="134"/>
      <c r="J197" s="135">
        <f t="shared" si="10"/>
        <v>0</v>
      </c>
      <c r="K197" s="131" t="s">
        <v>225</v>
      </c>
      <c r="L197" s="30"/>
      <c r="M197" s="136" t="s">
        <v>1</v>
      </c>
      <c r="N197" s="137" t="s">
        <v>41</v>
      </c>
      <c r="P197" s="138">
        <f t="shared" si="11"/>
        <v>0</v>
      </c>
      <c r="Q197" s="138">
        <v>0</v>
      </c>
      <c r="R197" s="138">
        <f t="shared" si="12"/>
        <v>0</v>
      </c>
      <c r="S197" s="138">
        <v>0</v>
      </c>
      <c r="T197" s="139">
        <f t="shared" si="13"/>
        <v>0</v>
      </c>
      <c r="AR197" s="140" t="s">
        <v>294</v>
      </c>
      <c r="AT197" s="140" t="s">
        <v>159</v>
      </c>
      <c r="AU197" s="140" t="s">
        <v>84</v>
      </c>
      <c r="AY197" s="15" t="s">
        <v>158</v>
      </c>
      <c r="BE197" s="141">
        <f t="shared" si="14"/>
        <v>0</v>
      </c>
      <c r="BF197" s="141">
        <f t="shared" si="15"/>
        <v>0</v>
      </c>
      <c r="BG197" s="141">
        <f t="shared" si="16"/>
        <v>0</v>
      </c>
      <c r="BH197" s="141">
        <f t="shared" si="17"/>
        <v>0</v>
      </c>
      <c r="BI197" s="141">
        <f t="shared" si="18"/>
        <v>0</v>
      </c>
      <c r="BJ197" s="15" t="s">
        <v>80</v>
      </c>
      <c r="BK197" s="141">
        <f t="shared" si="19"/>
        <v>0</v>
      </c>
      <c r="BL197" s="15" t="s">
        <v>294</v>
      </c>
      <c r="BM197" s="140" t="s">
        <v>2330</v>
      </c>
    </row>
    <row r="198" spans="2:65" s="1" customFormat="1" ht="16.5" customHeight="1">
      <c r="B198" s="128"/>
      <c r="C198" s="166" t="s">
        <v>575</v>
      </c>
      <c r="D198" s="166" t="s">
        <v>544</v>
      </c>
      <c r="E198" s="167" t="s">
        <v>2331</v>
      </c>
      <c r="F198" s="168" t="s">
        <v>2332</v>
      </c>
      <c r="G198" s="169" t="s">
        <v>325</v>
      </c>
      <c r="H198" s="170">
        <v>1</v>
      </c>
      <c r="I198" s="171"/>
      <c r="J198" s="172">
        <f t="shared" si="10"/>
        <v>0</v>
      </c>
      <c r="K198" s="168" t="s">
        <v>225</v>
      </c>
      <c r="L198" s="173"/>
      <c r="M198" s="174" t="s">
        <v>1</v>
      </c>
      <c r="N198" s="175" t="s">
        <v>41</v>
      </c>
      <c r="P198" s="138">
        <f t="shared" si="11"/>
        <v>0</v>
      </c>
      <c r="Q198" s="138">
        <v>3.4000000000000002E-4</v>
      </c>
      <c r="R198" s="138">
        <f t="shared" si="12"/>
        <v>3.4000000000000002E-4</v>
      </c>
      <c r="S198" s="138">
        <v>0</v>
      </c>
      <c r="T198" s="139">
        <f t="shared" si="13"/>
        <v>0</v>
      </c>
      <c r="AR198" s="140" t="s">
        <v>377</v>
      </c>
      <c r="AT198" s="140" t="s">
        <v>544</v>
      </c>
      <c r="AU198" s="140" t="s">
        <v>84</v>
      </c>
      <c r="AY198" s="15" t="s">
        <v>158</v>
      </c>
      <c r="BE198" s="141">
        <f t="shared" si="14"/>
        <v>0</v>
      </c>
      <c r="BF198" s="141">
        <f t="shared" si="15"/>
        <v>0</v>
      </c>
      <c r="BG198" s="141">
        <f t="shared" si="16"/>
        <v>0</v>
      </c>
      <c r="BH198" s="141">
        <f t="shared" si="17"/>
        <v>0</v>
      </c>
      <c r="BI198" s="141">
        <f t="shared" si="18"/>
        <v>0</v>
      </c>
      <c r="BJ198" s="15" t="s">
        <v>80</v>
      </c>
      <c r="BK198" s="141">
        <f t="shared" si="19"/>
        <v>0</v>
      </c>
      <c r="BL198" s="15" t="s">
        <v>294</v>
      </c>
      <c r="BM198" s="140" t="s">
        <v>2333</v>
      </c>
    </row>
    <row r="199" spans="2:65" s="1" customFormat="1" ht="37.9" customHeight="1">
      <c r="B199" s="128"/>
      <c r="C199" s="129" t="s">
        <v>581</v>
      </c>
      <c r="D199" s="129" t="s">
        <v>159</v>
      </c>
      <c r="E199" s="130" t="s">
        <v>2334</v>
      </c>
      <c r="F199" s="131" t="s">
        <v>2335</v>
      </c>
      <c r="G199" s="132" t="s">
        <v>325</v>
      </c>
      <c r="H199" s="133">
        <v>20</v>
      </c>
      <c r="I199" s="134"/>
      <c r="J199" s="135">
        <f t="shared" si="10"/>
        <v>0</v>
      </c>
      <c r="K199" s="131" t="s">
        <v>225</v>
      </c>
      <c r="L199" s="30"/>
      <c r="M199" s="136" t="s">
        <v>1</v>
      </c>
      <c r="N199" s="137" t="s">
        <v>41</v>
      </c>
      <c r="P199" s="138">
        <f t="shared" si="11"/>
        <v>0</v>
      </c>
      <c r="Q199" s="138">
        <v>0</v>
      </c>
      <c r="R199" s="138">
        <f t="shared" si="12"/>
        <v>0</v>
      </c>
      <c r="S199" s="138">
        <v>0</v>
      </c>
      <c r="T199" s="139">
        <f t="shared" si="13"/>
        <v>0</v>
      </c>
      <c r="AR199" s="140" t="s">
        <v>294</v>
      </c>
      <c r="AT199" s="140" t="s">
        <v>159</v>
      </c>
      <c r="AU199" s="140" t="s">
        <v>84</v>
      </c>
      <c r="AY199" s="15" t="s">
        <v>158</v>
      </c>
      <c r="BE199" s="141">
        <f t="shared" si="14"/>
        <v>0</v>
      </c>
      <c r="BF199" s="141">
        <f t="shared" si="15"/>
        <v>0</v>
      </c>
      <c r="BG199" s="141">
        <f t="shared" si="16"/>
        <v>0</v>
      </c>
      <c r="BH199" s="141">
        <f t="shared" si="17"/>
        <v>0</v>
      </c>
      <c r="BI199" s="141">
        <f t="shared" si="18"/>
        <v>0</v>
      </c>
      <c r="BJ199" s="15" t="s">
        <v>80</v>
      </c>
      <c r="BK199" s="141">
        <f t="shared" si="19"/>
        <v>0</v>
      </c>
      <c r="BL199" s="15" t="s">
        <v>294</v>
      </c>
      <c r="BM199" s="140" t="s">
        <v>2336</v>
      </c>
    </row>
    <row r="200" spans="2:65" s="1" customFormat="1" ht="16.5" customHeight="1">
      <c r="B200" s="128"/>
      <c r="C200" s="166" t="s">
        <v>587</v>
      </c>
      <c r="D200" s="166" t="s">
        <v>544</v>
      </c>
      <c r="E200" s="167" t="s">
        <v>1785</v>
      </c>
      <c r="F200" s="168" t="s">
        <v>2337</v>
      </c>
      <c r="G200" s="169" t="s">
        <v>325</v>
      </c>
      <c r="H200" s="170">
        <v>17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41</v>
      </c>
      <c r="P200" s="138">
        <f t="shared" si="11"/>
        <v>0</v>
      </c>
      <c r="Q200" s="138">
        <v>0</v>
      </c>
      <c r="R200" s="138">
        <f t="shared" si="12"/>
        <v>0</v>
      </c>
      <c r="S200" s="138">
        <v>0</v>
      </c>
      <c r="T200" s="139">
        <f t="shared" si="13"/>
        <v>0</v>
      </c>
      <c r="AR200" s="140" t="s">
        <v>377</v>
      </c>
      <c r="AT200" s="140" t="s">
        <v>544</v>
      </c>
      <c r="AU200" s="140" t="s">
        <v>84</v>
      </c>
      <c r="AY200" s="15" t="s">
        <v>158</v>
      </c>
      <c r="BE200" s="141">
        <f t="shared" si="14"/>
        <v>0</v>
      </c>
      <c r="BF200" s="141">
        <f t="shared" si="15"/>
        <v>0</v>
      </c>
      <c r="BG200" s="141">
        <f t="shared" si="16"/>
        <v>0</v>
      </c>
      <c r="BH200" s="141">
        <f t="shared" si="17"/>
        <v>0</v>
      </c>
      <c r="BI200" s="141">
        <f t="shared" si="18"/>
        <v>0</v>
      </c>
      <c r="BJ200" s="15" t="s">
        <v>80</v>
      </c>
      <c r="BK200" s="141">
        <f t="shared" si="19"/>
        <v>0</v>
      </c>
      <c r="BL200" s="15" t="s">
        <v>294</v>
      </c>
      <c r="BM200" s="140" t="s">
        <v>2338</v>
      </c>
    </row>
    <row r="201" spans="2:65" s="1" customFormat="1" ht="16.5" customHeight="1">
      <c r="B201" s="128"/>
      <c r="C201" s="166" t="s">
        <v>124</v>
      </c>
      <c r="D201" s="166" t="s">
        <v>544</v>
      </c>
      <c r="E201" s="167" t="s">
        <v>1901</v>
      </c>
      <c r="F201" s="168" t="s">
        <v>2339</v>
      </c>
      <c r="G201" s="169" t="s">
        <v>325</v>
      </c>
      <c r="H201" s="170">
        <v>3</v>
      </c>
      <c r="I201" s="171"/>
      <c r="J201" s="172">
        <f t="shared" si="10"/>
        <v>0</v>
      </c>
      <c r="K201" s="168" t="s">
        <v>1</v>
      </c>
      <c r="L201" s="173"/>
      <c r="M201" s="174" t="s">
        <v>1</v>
      </c>
      <c r="N201" s="175" t="s">
        <v>41</v>
      </c>
      <c r="P201" s="138">
        <f t="shared" si="11"/>
        <v>0</v>
      </c>
      <c r="Q201" s="138">
        <v>0</v>
      </c>
      <c r="R201" s="138">
        <f t="shared" si="12"/>
        <v>0</v>
      </c>
      <c r="S201" s="138">
        <v>0</v>
      </c>
      <c r="T201" s="139">
        <f t="shared" si="13"/>
        <v>0</v>
      </c>
      <c r="AR201" s="140" t="s">
        <v>377</v>
      </c>
      <c r="AT201" s="140" t="s">
        <v>544</v>
      </c>
      <c r="AU201" s="140" t="s">
        <v>84</v>
      </c>
      <c r="AY201" s="15" t="s">
        <v>158</v>
      </c>
      <c r="BE201" s="141">
        <f t="shared" si="14"/>
        <v>0</v>
      </c>
      <c r="BF201" s="141">
        <f t="shared" si="15"/>
        <v>0</v>
      </c>
      <c r="BG201" s="141">
        <f t="shared" si="16"/>
        <v>0</v>
      </c>
      <c r="BH201" s="141">
        <f t="shared" si="17"/>
        <v>0</v>
      </c>
      <c r="BI201" s="141">
        <f t="shared" si="18"/>
        <v>0</v>
      </c>
      <c r="BJ201" s="15" t="s">
        <v>80</v>
      </c>
      <c r="BK201" s="141">
        <f t="shared" si="19"/>
        <v>0</v>
      </c>
      <c r="BL201" s="15" t="s">
        <v>294</v>
      </c>
      <c r="BM201" s="140" t="s">
        <v>2340</v>
      </c>
    </row>
    <row r="202" spans="2:65" s="1" customFormat="1" ht="16.5" customHeight="1">
      <c r="B202" s="128"/>
      <c r="C202" s="129" t="s">
        <v>595</v>
      </c>
      <c r="D202" s="129" t="s">
        <v>159</v>
      </c>
      <c r="E202" s="130" t="s">
        <v>2341</v>
      </c>
      <c r="F202" s="131" t="s">
        <v>2342</v>
      </c>
      <c r="G202" s="132" t="s">
        <v>325</v>
      </c>
      <c r="H202" s="133">
        <v>3</v>
      </c>
      <c r="I202" s="134"/>
      <c r="J202" s="135">
        <f t="shared" si="10"/>
        <v>0</v>
      </c>
      <c r="K202" s="131" t="s">
        <v>1</v>
      </c>
      <c r="L202" s="30"/>
      <c r="M202" s="136" t="s">
        <v>1</v>
      </c>
      <c r="N202" s="137" t="s">
        <v>41</v>
      </c>
      <c r="P202" s="138">
        <f t="shared" si="11"/>
        <v>0</v>
      </c>
      <c r="Q202" s="138">
        <v>0</v>
      </c>
      <c r="R202" s="138">
        <f t="shared" si="12"/>
        <v>0</v>
      </c>
      <c r="S202" s="138">
        <v>0</v>
      </c>
      <c r="T202" s="139">
        <f t="shared" si="13"/>
        <v>0</v>
      </c>
      <c r="AR202" s="140" t="s">
        <v>294</v>
      </c>
      <c r="AT202" s="140" t="s">
        <v>159</v>
      </c>
      <c r="AU202" s="140" t="s">
        <v>84</v>
      </c>
      <c r="AY202" s="15" t="s">
        <v>158</v>
      </c>
      <c r="BE202" s="141">
        <f t="shared" si="14"/>
        <v>0</v>
      </c>
      <c r="BF202" s="141">
        <f t="shared" si="15"/>
        <v>0</v>
      </c>
      <c r="BG202" s="141">
        <f t="shared" si="16"/>
        <v>0</v>
      </c>
      <c r="BH202" s="141">
        <f t="shared" si="17"/>
        <v>0</v>
      </c>
      <c r="BI202" s="141">
        <f t="shared" si="18"/>
        <v>0</v>
      </c>
      <c r="BJ202" s="15" t="s">
        <v>80</v>
      </c>
      <c r="BK202" s="141">
        <f t="shared" si="19"/>
        <v>0</v>
      </c>
      <c r="BL202" s="15" t="s">
        <v>294</v>
      </c>
      <c r="BM202" s="140" t="s">
        <v>2343</v>
      </c>
    </row>
    <row r="203" spans="2:65" s="1" customFormat="1" ht="16.5" customHeight="1">
      <c r="B203" s="128"/>
      <c r="C203" s="166" t="s">
        <v>600</v>
      </c>
      <c r="D203" s="166" t="s">
        <v>544</v>
      </c>
      <c r="E203" s="167" t="s">
        <v>1904</v>
      </c>
      <c r="F203" s="168" t="s">
        <v>2344</v>
      </c>
      <c r="G203" s="169" t="s">
        <v>325</v>
      </c>
      <c r="H203" s="170">
        <v>3</v>
      </c>
      <c r="I203" s="171"/>
      <c r="J203" s="172">
        <f t="shared" si="10"/>
        <v>0</v>
      </c>
      <c r="K203" s="168" t="s">
        <v>1</v>
      </c>
      <c r="L203" s="173"/>
      <c r="M203" s="174" t="s">
        <v>1</v>
      </c>
      <c r="N203" s="175" t="s">
        <v>41</v>
      </c>
      <c r="P203" s="138">
        <f t="shared" si="11"/>
        <v>0</v>
      </c>
      <c r="Q203" s="138">
        <v>0</v>
      </c>
      <c r="R203" s="138">
        <f t="shared" si="12"/>
        <v>0</v>
      </c>
      <c r="S203" s="138">
        <v>0</v>
      </c>
      <c r="T203" s="139">
        <f t="shared" si="13"/>
        <v>0</v>
      </c>
      <c r="AR203" s="140" t="s">
        <v>377</v>
      </c>
      <c r="AT203" s="140" t="s">
        <v>544</v>
      </c>
      <c r="AU203" s="140" t="s">
        <v>84</v>
      </c>
      <c r="AY203" s="15" t="s">
        <v>158</v>
      </c>
      <c r="BE203" s="141">
        <f t="shared" si="14"/>
        <v>0</v>
      </c>
      <c r="BF203" s="141">
        <f t="shared" si="15"/>
        <v>0</v>
      </c>
      <c r="BG203" s="141">
        <f t="shared" si="16"/>
        <v>0</v>
      </c>
      <c r="BH203" s="141">
        <f t="shared" si="17"/>
        <v>0</v>
      </c>
      <c r="BI203" s="141">
        <f t="shared" si="18"/>
        <v>0</v>
      </c>
      <c r="BJ203" s="15" t="s">
        <v>80</v>
      </c>
      <c r="BK203" s="141">
        <f t="shared" si="19"/>
        <v>0</v>
      </c>
      <c r="BL203" s="15" t="s">
        <v>294</v>
      </c>
      <c r="BM203" s="140" t="s">
        <v>2345</v>
      </c>
    </row>
    <row r="204" spans="2:65" s="1" customFormat="1" ht="24.2" customHeight="1">
      <c r="B204" s="128"/>
      <c r="C204" s="129" t="s">
        <v>606</v>
      </c>
      <c r="D204" s="129" t="s">
        <v>159</v>
      </c>
      <c r="E204" s="130" t="s">
        <v>2346</v>
      </c>
      <c r="F204" s="131" t="s">
        <v>2347</v>
      </c>
      <c r="G204" s="132" t="s">
        <v>325</v>
      </c>
      <c r="H204" s="133">
        <v>37</v>
      </c>
      <c r="I204" s="134"/>
      <c r="J204" s="135">
        <f t="shared" si="10"/>
        <v>0</v>
      </c>
      <c r="K204" s="131" t="s">
        <v>225</v>
      </c>
      <c r="L204" s="30"/>
      <c r="M204" s="136" t="s">
        <v>1</v>
      </c>
      <c r="N204" s="137" t="s">
        <v>41</v>
      </c>
      <c r="P204" s="138">
        <f t="shared" si="11"/>
        <v>0</v>
      </c>
      <c r="Q204" s="138">
        <v>0</v>
      </c>
      <c r="R204" s="138">
        <f t="shared" si="12"/>
        <v>0</v>
      </c>
      <c r="S204" s="138">
        <v>0</v>
      </c>
      <c r="T204" s="139">
        <f t="shared" si="13"/>
        <v>0</v>
      </c>
      <c r="AR204" s="140" t="s">
        <v>294</v>
      </c>
      <c r="AT204" s="140" t="s">
        <v>159</v>
      </c>
      <c r="AU204" s="140" t="s">
        <v>84</v>
      </c>
      <c r="AY204" s="15" t="s">
        <v>158</v>
      </c>
      <c r="BE204" s="141">
        <f t="shared" si="14"/>
        <v>0</v>
      </c>
      <c r="BF204" s="141">
        <f t="shared" si="15"/>
        <v>0</v>
      </c>
      <c r="BG204" s="141">
        <f t="shared" si="16"/>
        <v>0</v>
      </c>
      <c r="BH204" s="141">
        <f t="shared" si="17"/>
        <v>0</v>
      </c>
      <c r="BI204" s="141">
        <f t="shared" si="18"/>
        <v>0</v>
      </c>
      <c r="BJ204" s="15" t="s">
        <v>80</v>
      </c>
      <c r="BK204" s="141">
        <f t="shared" si="19"/>
        <v>0</v>
      </c>
      <c r="BL204" s="15" t="s">
        <v>294</v>
      </c>
      <c r="BM204" s="140" t="s">
        <v>2348</v>
      </c>
    </row>
    <row r="205" spans="2:65" s="1" customFormat="1" ht="24.2" customHeight="1">
      <c r="B205" s="128"/>
      <c r="C205" s="129" t="s">
        <v>611</v>
      </c>
      <c r="D205" s="129" t="s">
        <v>159</v>
      </c>
      <c r="E205" s="130" t="s">
        <v>2349</v>
      </c>
      <c r="F205" s="131" t="s">
        <v>2350</v>
      </c>
      <c r="G205" s="132" t="s">
        <v>325</v>
      </c>
      <c r="H205" s="133">
        <v>40</v>
      </c>
      <c r="I205" s="134"/>
      <c r="J205" s="135">
        <f t="shared" si="10"/>
        <v>0</v>
      </c>
      <c r="K205" s="131" t="s">
        <v>225</v>
      </c>
      <c r="L205" s="30"/>
      <c r="M205" s="136" t="s">
        <v>1</v>
      </c>
      <c r="N205" s="137" t="s">
        <v>41</v>
      </c>
      <c r="P205" s="138">
        <f t="shared" si="11"/>
        <v>0</v>
      </c>
      <c r="Q205" s="138">
        <v>0</v>
      </c>
      <c r="R205" s="138">
        <f t="shared" si="12"/>
        <v>0</v>
      </c>
      <c r="S205" s="138">
        <v>0</v>
      </c>
      <c r="T205" s="139">
        <f t="shared" si="13"/>
        <v>0</v>
      </c>
      <c r="AR205" s="140" t="s">
        <v>294</v>
      </c>
      <c r="AT205" s="140" t="s">
        <v>159</v>
      </c>
      <c r="AU205" s="140" t="s">
        <v>84</v>
      </c>
      <c r="AY205" s="15" t="s">
        <v>158</v>
      </c>
      <c r="BE205" s="141">
        <f t="shared" si="14"/>
        <v>0</v>
      </c>
      <c r="BF205" s="141">
        <f t="shared" si="15"/>
        <v>0</v>
      </c>
      <c r="BG205" s="141">
        <f t="shared" si="16"/>
        <v>0</v>
      </c>
      <c r="BH205" s="141">
        <f t="shared" si="17"/>
        <v>0</v>
      </c>
      <c r="BI205" s="141">
        <f t="shared" si="18"/>
        <v>0</v>
      </c>
      <c r="BJ205" s="15" t="s">
        <v>80</v>
      </c>
      <c r="BK205" s="141">
        <f t="shared" si="19"/>
        <v>0</v>
      </c>
      <c r="BL205" s="15" t="s">
        <v>294</v>
      </c>
      <c r="BM205" s="140" t="s">
        <v>2351</v>
      </c>
    </row>
    <row r="206" spans="2:65" s="1" customFormat="1" ht="24.2" customHeight="1">
      <c r="B206" s="128"/>
      <c r="C206" s="129" t="s">
        <v>617</v>
      </c>
      <c r="D206" s="129" t="s">
        <v>159</v>
      </c>
      <c r="E206" s="130" t="s">
        <v>2352</v>
      </c>
      <c r="F206" s="131" t="s">
        <v>2353</v>
      </c>
      <c r="G206" s="132" t="s">
        <v>325</v>
      </c>
      <c r="H206" s="133">
        <v>37</v>
      </c>
      <c r="I206" s="134"/>
      <c r="J206" s="135">
        <f t="shared" si="10"/>
        <v>0</v>
      </c>
      <c r="K206" s="131" t="s">
        <v>225</v>
      </c>
      <c r="L206" s="30"/>
      <c r="M206" s="136" t="s">
        <v>1</v>
      </c>
      <c r="N206" s="137" t="s">
        <v>41</v>
      </c>
      <c r="P206" s="138">
        <f t="shared" si="11"/>
        <v>0</v>
      </c>
      <c r="Q206" s="138">
        <v>0</v>
      </c>
      <c r="R206" s="138">
        <f t="shared" si="12"/>
        <v>0</v>
      </c>
      <c r="S206" s="138">
        <v>0</v>
      </c>
      <c r="T206" s="139">
        <f t="shared" si="13"/>
        <v>0</v>
      </c>
      <c r="AR206" s="140" t="s">
        <v>294</v>
      </c>
      <c r="AT206" s="140" t="s">
        <v>159</v>
      </c>
      <c r="AU206" s="140" t="s">
        <v>84</v>
      </c>
      <c r="AY206" s="15" t="s">
        <v>158</v>
      </c>
      <c r="BE206" s="141">
        <f t="shared" si="14"/>
        <v>0</v>
      </c>
      <c r="BF206" s="141">
        <f t="shared" si="15"/>
        <v>0</v>
      </c>
      <c r="BG206" s="141">
        <f t="shared" si="16"/>
        <v>0</v>
      </c>
      <c r="BH206" s="141">
        <f t="shared" si="17"/>
        <v>0</v>
      </c>
      <c r="BI206" s="141">
        <f t="shared" si="18"/>
        <v>0</v>
      </c>
      <c r="BJ206" s="15" t="s">
        <v>80</v>
      </c>
      <c r="BK206" s="141">
        <f t="shared" si="19"/>
        <v>0</v>
      </c>
      <c r="BL206" s="15" t="s">
        <v>294</v>
      </c>
      <c r="BM206" s="140" t="s">
        <v>2354</v>
      </c>
    </row>
    <row r="207" spans="2:65" s="1" customFormat="1" ht="24.2" customHeight="1">
      <c r="B207" s="128"/>
      <c r="C207" s="129" t="s">
        <v>621</v>
      </c>
      <c r="D207" s="129" t="s">
        <v>159</v>
      </c>
      <c r="E207" s="130" t="s">
        <v>2355</v>
      </c>
      <c r="F207" s="131" t="s">
        <v>2356</v>
      </c>
      <c r="G207" s="132" t="s">
        <v>325</v>
      </c>
      <c r="H207" s="133">
        <v>1</v>
      </c>
      <c r="I207" s="134"/>
      <c r="J207" s="135">
        <f t="shared" ref="J207:J216" si="20">ROUND(I207*H207,2)</f>
        <v>0</v>
      </c>
      <c r="K207" s="131" t="s">
        <v>225</v>
      </c>
      <c r="L207" s="30"/>
      <c r="M207" s="136" t="s">
        <v>1</v>
      </c>
      <c r="N207" s="137" t="s">
        <v>41</v>
      </c>
      <c r="P207" s="138">
        <f t="shared" ref="P207:P216" si="21">O207*H207</f>
        <v>0</v>
      </c>
      <c r="Q207" s="138">
        <v>0</v>
      </c>
      <c r="R207" s="138">
        <f t="shared" ref="R207:R216" si="22">Q207*H207</f>
        <v>0</v>
      </c>
      <c r="S207" s="138">
        <v>0</v>
      </c>
      <c r="T207" s="139">
        <f t="shared" ref="T207:T216" si="23">S207*H207</f>
        <v>0</v>
      </c>
      <c r="AR207" s="140" t="s">
        <v>294</v>
      </c>
      <c r="AT207" s="140" t="s">
        <v>159</v>
      </c>
      <c r="AU207" s="140" t="s">
        <v>84</v>
      </c>
      <c r="AY207" s="15" t="s">
        <v>158</v>
      </c>
      <c r="BE207" s="141">
        <f t="shared" ref="BE207:BE216" si="24">IF(N207="základní",J207,0)</f>
        <v>0</v>
      </c>
      <c r="BF207" s="141">
        <f t="shared" ref="BF207:BF216" si="25">IF(N207="snížená",J207,0)</f>
        <v>0</v>
      </c>
      <c r="BG207" s="141">
        <f t="shared" ref="BG207:BG216" si="26">IF(N207="zákl. přenesená",J207,0)</f>
        <v>0</v>
      </c>
      <c r="BH207" s="141">
        <f t="shared" ref="BH207:BH216" si="27">IF(N207="sníž. přenesená",J207,0)</f>
        <v>0</v>
      </c>
      <c r="BI207" s="141">
        <f t="shared" ref="BI207:BI216" si="28">IF(N207="nulová",J207,0)</f>
        <v>0</v>
      </c>
      <c r="BJ207" s="15" t="s">
        <v>80</v>
      </c>
      <c r="BK207" s="141">
        <f t="shared" ref="BK207:BK216" si="29">ROUND(I207*H207,2)</f>
        <v>0</v>
      </c>
      <c r="BL207" s="15" t="s">
        <v>294</v>
      </c>
      <c r="BM207" s="140" t="s">
        <v>2357</v>
      </c>
    </row>
    <row r="208" spans="2:65" s="1" customFormat="1" ht="24.2" customHeight="1">
      <c r="B208" s="128"/>
      <c r="C208" s="166" t="s">
        <v>625</v>
      </c>
      <c r="D208" s="166" t="s">
        <v>544</v>
      </c>
      <c r="E208" s="167" t="s">
        <v>2358</v>
      </c>
      <c r="F208" s="168" t="s">
        <v>2359</v>
      </c>
      <c r="G208" s="169" t="s">
        <v>325</v>
      </c>
      <c r="H208" s="170">
        <v>1</v>
      </c>
      <c r="I208" s="171"/>
      <c r="J208" s="172">
        <f t="shared" si="20"/>
        <v>0</v>
      </c>
      <c r="K208" s="168" t="s">
        <v>225</v>
      </c>
      <c r="L208" s="173"/>
      <c r="M208" s="174" t="s">
        <v>1</v>
      </c>
      <c r="N208" s="175" t="s">
        <v>41</v>
      </c>
      <c r="P208" s="138">
        <f t="shared" si="21"/>
        <v>0</v>
      </c>
      <c r="Q208" s="138">
        <v>8.9999999999999998E-4</v>
      </c>
      <c r="R208" s="138">
        <f t="shared" si="22"/>
        <v>8.9999999999999998E-4</v>
      </c>
      <c r="S208" s="138">
        <v>0</v>
      </c>
      <c r="T208" s="139">
        <f t="shared" si="23"/>
        <v>0</v>
      </c>
      <c r="AR208" s="140" t="s">
        <v>377</v>
      </c>
      <c r="AT208" s="140" t="s">
        <v>544</v>
      </c>
      <c r="AU208" s="140" t="s">
        <v>84</v>
      </c>
      <c r="AY208" s="15" t="s">
        <v>158</v>
      </c>
      <c r="BE208" s="141">
        <f t="shared" si="24"/>
        <v>0</v>
      </c>
      <c r="BF208" s="141">
        <f t="shared" si="25"/>
        <v>0</v>
      </c>
      <c r="BG208" s="141">
        <f t="shared" si="26"/>
        <v>0</v>
      </c>
      <c r="BH208" s="141">
        <f t="shared" si="27"/>
        <v>0</v>
      </c>
      <c r="BI208" s="141">
        <f t="shared" si="28"/>
        <v>0</v>
      </c>
      <c r="BJ208" s="15" t="s">
        <v>80</v>
      </c>
      <c r="BK208" s="141">
        <f t="shared" si="29"/>
        <v>0</v>
      </c>
      <c r="BL208" s="15" t="s">
        <v>294</v>
      </c>
      <c r="BM208" s="140" t="s">
        <v>2360</v>
      </c>
    </row>
    <row r="209" spans="2:65" s="1" customFormat="1" ht="24.2" customHeight="1">
      <c r="B209" s="128"/>
      <c r="C209" s="129" t="s">
        <v>629</v>
      </c>
      <c r="D209" s="129" t="s">
        <v>159</v>
      </c>
      <c r="E209" s="130" t="s">
        <v>2361</v>
      </c>
      <c r="F209" s="131" t="s">
        <v>2362</v>
      </c>
      <c r="G209" s="132" t="s">
        <v>325</v>
      </c>
      <c r="H209" s="133">
        <v>1</v>
      </c>
      <c r="I209" s="134"/>
      <c r="J209" s="135">
        <f t="shared" si="20"/>
        <v>0</v>
      </c>
      <c r="K209" s="131" t="s">
        <v>225</v>
      </c>
      <c r="L209" s="30"/>
      <c r="M209" s="136" t="s">
        <v>1</v>
      </c>
      <c r="N209" s="137" t="s">
        <v>41</v>
      </c>
      <c r="P209" s="138">
        <f t="shared" si="21"/>
        <v>0</v>
      </c>
      <c r="Q209" s="138">
        <v>0</v>
      </c>
      <c r="R209" s="138">
        <f t="shared" si="22"/>
        <v>0</v>
      </c>
      <c r="S209" s="138">
        <v>0</v>
      </c>
      <c r="T209" s="139">
        <f t="shared" si="23"/>
        <v>0</v>
      </c>
      <c r="AR209" s="140" t="s">
        <v>294</v>
      </c>
      <c r="AT209" s="140" t="s">
        <v>159</v>
      </c>
      <c r="AU209" s="140" t="s">
        <v>84</v>
      </c>
      <c r="AY209" s="15" t="s">
        <v>158</v>
      </c>
      <c r="BE209" s="141">
        <f t="shared" si="24"/>
        <v>0</v>
      </c>
      <c r="BF209" s="141">
        <f t="shared" si="25"/>
        <v>0</v>
      </c>
      <c r="BG209" s="141">
        <f t="shared" si="26"/>
        <v>0</v>
      </c>
      <c r="BH209" s="141">
        <f t="shared" si="27"/>
        <v>0</v>
      </c>
      <c r="BI209" s="141">
        <f t="shared" si="28"/>
        <v>0</v>
      </c>
      <c r="BJ209" s="15" t="s">
        <v>80</v>
      </c>
      <c r="BK209" s="141">
        <f t="shared" si="29"/>
        <v>0</v>
      </c>
      <c r="BL209" s="15" t="s">
        <v>294</v>
      </c>
      <c r="BM209" s="140" t="s">
        <v>2363</v>
      </c>
    </row>
    <row r="210" spans="2:65" s="1" customFormat="1" ht="24.2" customHeight="1">
      <c r="B210" s="128"/>
      <c r="C210" s="166" t="s">
        <v>633</v>
      </c>
      <c r="D210" s="166" t="s">
        <v>544</v>
      </c>
      <c r="E210" s="167" t="s">
        <v>2364</v>
      </c>
      <c r="F210" s="168" t="s">
        <v>2365</v>
      </c>
      <c r="G210" s="169" t="s">
        <v>325</v>
      </c>
      <c r="H210" s="170">
        <v>1</v>
      </c>
      <c r="I210" s="171"/>
      <c r="J210" s="172">
        <f t="shared" si="20"/>
        <v>0</v>
      </c>
      <c r="K210" s="168" t="s">
        <v>225</v>
      </c>
      <c r="L210" s="173"/>
      <c r="M210" s="174" t="s">
        <v>1</v>
      </c>
      <c r="N210" s="175" t="s">
        <v>41</v>
      </c>
      <c r="P210" s="138">
        <f t="shared" si="21"/>
        <v>0</v>
      </c>
      <c r="Q210" s="138">
        <v>2E-3</v>
      </c>
      <c r="R210" s="138">
        <f t="shared" si="22"/>
        <v>2E-3</v>
      </c>
      <c r="S210" s="138">
        <v>0</v>
      </c>
      <c r="T210" s="139">
        <f t="shared" si="23"/>
        <v>0</v>
      </c>
      <c r="AR210" s="140" t="s">
        <v>377</v>
      </c>
      <c r="AT210" s="140" t="s">
        <v>544</v>
      </c>
      <c r="AU210" s="140" t="s">
        <v>84</v>
      </c>
      <c r="AY210" s="15" t="s">
        <v>158</v>
      </c>
      <c r="BE210" s="141">
        <f t="shared" si="24"/>
        <v>0</v>
      </c>
      <c r="BF210" s="141">
        <f t="shared" si="25"/>
        <v>0</v>
      </c>
      <c r="BG210" s="141">
        <f t="shared" si="26"/>
        <v>0</v>
      </c>
      <c r="BH210" s="141">
        <f t="shared" si="27"/>
        <v>0</v>
      </c>
      <c r="BI210" s="141">
        <f t="shared" si="28"/>
        <v>0</v>
      </c>
      <c r="BJ210" s="15" t="s">
        <v>80</v>
      </c>
      <c r="BK210" s="141">
        <f t="shared" si="29"/>
        <v>0</v>
      </c>
      <c r="BL210" s="15" t="s">
        <v>294</v>
      </c>
      <c r="BM210" s="140" t="s">
        <v>2366</v>
      </c>
    </row>
    <row r="211" spans="2:65" s="1" customFormat="1" ht="24.2" customHeight="1">
      <c r="B211" s="128"/>
      <c r="C211" s="166" t="s">
        <v>127</v>
      </c>
      <c r="D211" s="166" t="s">
        <v>544</v>
      </c>
      <c r="E211" s="167" t="s">
        <v>2367</v>
      </c>
      <c r="F211" s="168" t="s">
        <v>2368</v>
      </c>
      <c r="G211" s="169" t="s">
        <v>325</v>
      </c>
      <c r="H211" s="170">
        <v>1</v>
      </c>
      <c r="I211" s="171"/>
      <c r="J211" s="172">
        <f t="shared" si="20"/>
        <v>0</v>
      </c>
      <c r="K211" s="168" t="s">
        <v>225</v>
      </c>
      <c r="L211" s="173"/>
      <c r="M211" s="174" t="s">
        <v>1</v>
      </c>
      <c r="N211" s="175" t="s">
        <v>41</v>
      </c>
      <c r="P211" s="138">
        <f t="shared" si="21"/>
        <v>0</v>
      </c>
      <c r="Q211" s="138">
        <v>1.4200000000000001E-2</v>
      </c>
      <c r="R211" s="138">
        <f t="shared" si="22"/>
        <v>1.4200000000000001E-2</v>
      </c>
      <c r="S211" s="138">
        <v>0</v>
      </c>
      <c r="T211" s="139">
        <f t="shared" si="23"/>
        <v>0</v>
      </c>
      <c r="AR211" s="140" t="s">
        <v>377</v>
      </c>
      <c r="AT211" s="140" t="s">
        <v>544</v>
      </c>
      <c r="AU211" s="140" t="s">
        <v>84</v>
      </c>
      <c r="AY211" s="15" t="s">
        <v>158</v>
      </c>
      <c r="BE211" s="141">
        <f t="shared" si="24"/>
        <v>0</v>
      </c>
      <c r="BF211" s="141">
        <f t="shared" si="25"/>
        <v>0</v>
      </c>
      <c r="BG211" s="141">
        <f t="shared" si="26"/>
        <v>0</v>
      </c>
      <c r="BH211" s="141">
        <f t="shared" si="27"/>
        <v>0</v>
      </c>
      <c r="BI211" s="141">
        <f t="shared" si="28"/>
        <v>0</v>
      </c>
      <c r="BJ211" s="15" t="s">
        <v>80</v>
      </c>
      <c r="BK211" s="141">
        <f t="shared" si="29"/>
        <v>0</v>
      </c>
      <c r="BL211" s="15" t="s">
        <v>294</v>
      </c>
      <c r="BM211" s="140" t="s">
        <v>2369</v>
      </c>
    </row>
    <row r="212" spans="2:65" s="1" customFormat="1" ht="24.2" customHeight="1">
      <c r="B212" s="128"/>
      <c r="C212" s="129" t="s">
        <v>642</v>
      </c>
      <c r="D212" s="129" t="s">
        <v>159</v>
      </c>
      <c r="E212" s="130" t="s">
        <v>2370</v>
      </c>
      <c r="F212" s="131" t="s">
        <v>2371</v>
      </c>
      <c r="G212" s="132" t="s">
        <v>325</v>
      </c>
      <c r="H212" s="133">
        <v>1</v>
      </c>
      <c r="I212" s="134"/>
      <c r="J212" s="135">
        <f t="shared" si="20"/>
        <v>0</v>
      </c>
      <c r="K212" s="131" t="s">
        <v>225</v>
      </c>
      <c r="L212" s="30"/>
      <c r="M212" s="136" t="s">
        <v>1</v>
      </c>
      <c r="N212" s="137" t="s">
        <v>41</v>
      </c>
      <c r="P212" s="138">
        <f t="shared" si="21"/>
        <v>0</v>
      </c>
      <c r="Q212" s="138">
        <v>0</v>
      </c>
      <c r="R212" s="138">
        <f t="shared" si="22"/>
        <v>0</v>
      </c>
      <c r="S212" s="138">
        <v>0</v>
      </c>
      <c r="T212" s="139">
        <f t="shared" si="23"/>
        <v>0</v>
      </c>
      <c r="AR212" s="140" t="s">
        <v>294</v>
      </c>
      <c r="AT212" s="140" t="s">
        <v>159</v>
      </c>
      <c r="AU212" s="140" t="s">
        <v>84</v>
      </c>
      <c r="AY212" s="15" t="s">
        <v>158</v>
      </c>
      <c r="BE212" s="141">
        <f t="shared" si="24"/>
        <v>0</v>
      </c>
      <c r="BF212" s="141">
        <f t="shared" si="25"/>
        <v>0</v>
      </c>
      <c r="BG212" s="141">
        <f t="shared" si="26"/>
        <v>0</v>
      </c>
      <c r="BH212" s="141">
        <f t="shared" si="27"/>
        <v>0</v>
      </c>
      <c r="BI212" s="141">
        <f t="shared" si="28"/>
        <v>0</v>
      </c>
      <c r="BJ212" s="15" t="s">
        <v>80</v>
      </c>
      <c r="BK212" s="141">
        <f t="shared" si="29"/>
        <v>0</v>
      </c>
      <c r="BL212" s="15" t="s">
        <v>294</v>
      </c>
      <c r="BM212" s="140" t="s">
        <v>2372</v>
      </c>
    </row>
    <row r="213" spans="2:65" s="1" customFormat="1" ht="24.2" customHeight="1">
      <c r="B213" s="128"/>
      <c r="C213" s="166" t="s">
        <v>646</v>
      </c>
      <c r="D213" s="166" t="s">
        <v>544</v>
      </c>
      <c r="E213" s="167" t="s">
        <v>2373</v>
      </c>
      <c r="F213" s="168" t="s">
        <v>2374</v>
      </c>
      <c r="G213" s="169" t="s">
        <v>325</v>
      </c>
      <c r="H213" s="170">
        <v>2</v>
      </c>
      <c r="I213" s="171"/>
      <c r="J213" s="172">
        <f t="shared" si="20"/>
        <v>0</v>
      </c>
      <c r="K213" s="168" t="s">
        <v>225</v>
      </c>
      <c r="L213" s="173"/>
      <c r="M213" s="174" t="s">
        <v>1</v>
      </c>
      <c r="N213" s="175" t="s">
        <v>41</v>
      </c>
      <c r="P213" s="138">
        <f t="shared" si="21"/>
        <v>0</v>
      </c>
      <c r="Q213" s="138">
        <v>1.4999999999999999E-4</v>
      </c>
      <c r="R213" s="138">
        <f t="shared" si="22"/>
        <v>2.9999999999999997E-4</v>
      </c>
      <c r="S213" s="138">
        <v>0</v>
      </c>
      <c r="T213" s="139">
        <f t="shared" si="23"/>
        <v>0</v>
      </c>
      <c r="AR213" s="140" t="s">
        <v>377</v>
      </c>
      <c r="AT213" s="140" t="s">
        <v>544</v>
      </c>
      <c r="AU213" s="140" t="s">
        <v>84</v>
      </c>
      <c r="AY213" s="15" t="s">
        <v>158</v>
      </c>
      <c r="BE213" s="141">
        <f t="shared" si="24"/>
        <v>0</v>
      </c>
      <c r="BF213" s="141">
        <f t="shared" si="25"/>
        <v>0</v>
      </c>
      <c r="BG213" s="141">
        <f t="shared" si="26"/>
        <v>0</v>
      </c>
      <c r="BH213" s="141">
        <f t="shared" si="27"/>
        <v>0</v>
      </c>
      <c r="BI213" s="141">
        <f t="shared" si="28"/>
        <v>0</v>
      </c>
      <c r="BJ213" s="15" t="s">
        <v>80</v>
      </c>
      <c r="BK213" s="141">
        <f t="shared" si="29"/>
        <v>0</v>
      </c>
      <c r="BL213" s="15" t="s">
        <v>294</v>
      </c>
      <c r="BM213" s="140" t="s">
        <v>2375</v>
      </c>
    </row>
    <row r="214" spans="2:65" s="1" customFormat="1" ht="24.2" customHeight="1">
      <c r="B214" s="128"/>
      <c r="C214" s="129" t="s">
        <v>651</v>
      </c>
      <c r="D214" s="129" t="s">
        <v>159</v>
      </c>
      <c r="E214" s="130" t="s">
        <v>2376</v>
      </c>
      <c r="F214" s="131" t="s">
        <v>2377</v>
      </c>
      <c r="G214" s="132" t="s">
        <v>325</v>
      </c>
      <c r="H214" s="133">
        <v>6</v>
      </c>
      <c r="I214" s="134"/>
      <c r="J214" s="135">
        <f t="shared" si="20"/>
        <v>0</v>
      </c>
      <c r="K214" s="131" t="s">
        <v>225</v>
      </c>
      <c r="L214" s="30"/>
      <c r="M214" s="136" t="s">
        <v>1</v>
      </c>
      <c r="N214" s="137" t="s">
        <v>41</v>
      </c>
      <c r="P214" s="138">
        <f t="shared" si="21"/>
        <v>0</v>
      </c>
      <c r="Q214" s="138">
        <v>0</v>
      </c>
      <c r="R214" s="138">
        <f t="shared" si="22"/>
        <v>0</v>
      </c>
      <c r="S214" s="138">
        <v>0</v>
      </c>
      <c r="T214" s="139">
        <f t="shared" si="23"/>
        <v>0</v>
      </c>
      <c r="AR214" s="140" t="s">
        <v>294</v>
      </c>
      <c r="AT214" s="140" t="s">
        <v>159</v>
      </c>
      <c r="AU214" s="140" t="s">
        <v>84</v>
      </c>
      <c r="AY214" s="15" t="s">
        <v>158</v>
      </c>
      <c r="BE214" s="141">
        <f t="shared" si="24"/>
        <v>0</v>
      </c>
      <c r="BF214" s="141">
        <f t="shared" si="25"/>
        <v>0</v>
      </c>
      <c r="BG214" s="141">
        <f t="shared" si="26"/>
        <v>0</v>
      </c>
      <c r="BH214" s="141">
        <f t="shared" si="27"/>
        <v>0</v>
      </c>
      <c r="BI214" s="141">
        <f t="shared" si="28"/>
        <v>0</v>
      </c>
      <c r="BJ214" s="15" t="s">
        <v>80</v>
      </c>
      <c r="BK214" s="141">
        <f t="shared" si="29"/>
        <v>0</v>
      </c>
      <c r="BL214" s="15" t="s">
        <v>294</v>
      </c>
      <c r="BM214" s="140" t="s">
        <v>2378</v>
      </c>
    </row>
    <row r="215" spans="2:65" s="1" customFormat="1" ht="24.2" customHeight="1">
      <c r="B215" s="128"/>
      <c r="C215" s="166" t="s">
        <v>656</v>
      </c>
      <c r="D215" s="166" t="s">
        <v>544</v>
      </c>
      <c r="E215" s="167" t="s">
        <v>2379</v>
      </c>
      <c r="F215" s="168" t="s">
        <v>2380</v>
      </c>
      <c r="G215" s="169" t="s">
        <v>325</v>
      </c>
      <c r="H215" s="170">
        <v>6</v>
      </c>
      <c r="I215" s="171"/>
      <c r="J215" s="172">
        <f t="shared" si="20"/>
        <v>0</v>
      </c>
      <c r="K215" s="168" t="s">
        <v>225</v>
      </c>
      <c r="L215" s="173"/>
      <c r="M215" s="174" t="s">
        <v>1</v>
      </c>
      <c r="N215" s="175" t="s">
        <v>41</v>
      </c>
      <c r="P215" s="138">
        <f t="shared" si="21"/>
        <v>0</v>
      </c>
      <c r="Q215" s="138">
        <v>2.0000000000000001E-4</v>
      </c>
      <c r="R215" s="138">
        <f t="shared" si="22"/>
        <v>1.2000000000000001E-3</v>
      </c>
      <c r="S215" s="138">
        <v>0</v>
      </c>
      <c r="T215" s="139">
        <f t="shared" si="23"/>
        <v>0</v>
      </c>
      <c r="AR215" s="140" t="s">
        <v>377</v>
      </c>
      <c r="AT215" s="140" t="s">
        <v>544</v>
      </c>
      <c r="AU215" s="140" t="s">
        <v>84</v>
      </c>
      <c r="AY215" s="15" t="s">
        <v>158</v>
      </c>
      <c r="BE215" s="141">
        <f t="shared" si="24"/>
        <v>0</v>
      </c>
      <c r="BF215" s="141">
        <f t="shared" si="25"/>
        <v>0</v>
      </c>
      <c r="BG215" s="141">
        <f t="shared" si="26"/>
        <v>0</v>
      </c>
      <c r="BH215" s="141">
        <f t="shared" si="27"/>
        <v>0</v>
      </c>
      <c r="BI215" s="141">
        <f t="shared" si="28"/>
        <v>0</v>
      </c>
      <c r="BJ215" s="15" t="s">
        <v>80</v>
      </c>
      <c r="BK215" s="141">
        <f t="shared" si="29"/>
        <v>0</v>
      </c>
      <c r="BL215" s="15" t="s">
        <v>294</v>
      </c>
      <c r="BM215" s="140" t="s">
        <v>2381</v>
      </c>
    </row>
    <row r="216" spans="2:65" s="1" customFormat="1" ht="49.15" customHeight="1">
      <c r="B216" s="128"/>
      <c r="C216" s="129" t="s">
        <v>662</v>
      </c>
      <c r="D216" s="129" t="s">
        <v>159</v>
      </c>
      <c r="E216" s="130" t="s">
        <v>2092</v>
      </c>
      <c r="F216" s="131" t="s">
        <v>2382</v>
      </c>
      <c r="G216" s="132" t="s">
        <v>248</v>
      </c>
      <c r="H216" s="133">
        <v>0.40699999999999997</v>
      </c>
      <c r="I216" s="134"/>
      <c r="J216" s="135">
        <f t="shared" si="20"/>
        <v>0</v>
      </c>
      <c r="K216" s="131" t="s">
        <v>225</v>
      </c>
      <c r="L216" s="30"/>
      <c r="M216" s="177" t="s">
        <v>1</v>
      </c>
      <c r="N216" s="178" t="s">
        <v>41</v>
      </c>
      <c r="O216" s="179"/>
      <c r="P216" s="180">
        <f t="shared" si="21"/>
        <v>0</v>
      </c>
      <c r="Q216" s="180">
        <v>0</v>
      </c>
      <c r="R216" s="180">
        <f t="shared" si="22"/>
        <v>0</v>
      </c>
      <c r="S216" s="180">
        <v>0</v>
      </c>
      <c r="T216" s="181">
        <f t="shared" si="23"/>
        <v>0</v>
      </c>
      <c r="AR216" s="140" t="s">
        <v>294</v>
      </c>
      <c r="AT216" s="140" t="s">
        <v>159</v>
      </c>
      <c r="AU216" s="140" t="s">
        <v>84</v>
      </c>
      <c r="AY216" s="15" t="s">
        <v>158</v>
      </c>
      <c r="BE216" s="141">
        <f t="shared" si="24"/>
        <v>0</v>
      </c>
      <c r="BF216" s="141">
        <f t="shared" si="25"/>
        <v>0</v>
      </c>
      <c r="BG216" s="141">
        <f t="shared" si="26"/>
        <v>0</v>
      </c>
      <c r="BH216" s="141">
        <f t="shared" si="27"/>
        <v>0</v>
      </c>
      <c r="BI216" s="141">
        <f t="shared" si="28"/>
        <v>0</v>
      </c>
      <c r="BJ216" s="15" t="s">
        <v>80</v>
      </c>
      <c r="BK216" s="141">
        <f t="shared" si="29"/>
        <v>0</v>
      </c>
      <c r="BL216" s="15" t="s">
        <v>294</v>
      </c>
      <c r="BM216" s="140" t="s">
        <v>2383</v>
      </c>
    </row>
    <row r="217" spans="2:65" s="1" customFormat="1" ht="6.95" customHeight="1">
      <c r="B217" s="42"/>
      <c r="C217" s="43"/>
      <c r="D217" s="43"/>
      <c r="E217" s="43"/>
      <c r="F217" s="43"/>
      <c r="G217" s="43"/>
      <c r="H217" s="43"/>
      <c r="I217" s="43"/>
      <c r="J217" s="43"/>
      <c r="K217" s="43"/>
      <c r="L217" s="30"/>
    </row>
  </sheetData>
  <autoFilter ref="C121:K216" xr:uid="{00000000-0009-0000-0000-00000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32</vt:i4>
      </vt:variant>
    </vt:vector>
  </HeadingPairs>
  <TitlesOfParts>
    <vt:vector size="48" baseType="lpstr">
      <vt:lpstr>Rekapitulace stavby</vt:lpstr>
      <vt:lpstr>00 - VRN</vt:lpstr>
      <vt:lpstr>10-1 - 1PP</vt:lpstr>
      <vt:lpstr>10-2 - 1NP</vt:lpstr>
      <vt:lpstr>10-3 - 2NP</vt:lpstr>
      <vt:lpstr>10-5 - Střecha</vt:lpstr>
      <vt:lpstr>10-6 - Zateplení</vt:lpstr>
      <vt:lpstr>20 - Elektroinstalace</vt:lpstr>
      <vt:lpstr>30 - Slaboproud</vt:lpstr>
      <vt:lpstr>40 - Teplovodní přípojka</vt:lpstr>
      <vt:lpstr>50 - Vytápění</vt:lpstr>
      <vt:lpstr>60 - Zdravotechnika</vt:lpstr>
      <vt:lpstr>70 - VZT</vt:lpstr>
      <vt:lpstr>80 - Venkovní úpravy</vt:lpstr>
      <vt:lpstr>90 - Interiér</vt:lpstr>
      <vt:lpstr>Seznam figur</vt:lpstr>
      <vt:lpstr>'00 - VRN'!Názvy_tisku</vt:lpstr>
      <vt:lpstr>'10-1 - 1PP'!Názvy_tisku</vt:lpstr>
      <vt:lpstr>'10-2 - 1NP'!Názvy_tisku</vt:lpstr>
      <vt:lpstr>'10-3 - 2NP'!Názvy_tisku</vt:lpstr>
      <vt:lpstr>'10-5 - Střecha'!Názvy_tisku</vt:lpstr>
      <vt:lpstr>'10-6 - Zateplení'!Názvy_tisku</vt:lpstr>
      <vt:lpstr>'20 - Elektroinstalace'!Názvy_tisku</vt:lpstr>
      <vt:lpstr>'30 - Slaboproud'!Názvy_tisku</vt:lpstr>
      <vt:lpstr>'40 - Teplovodní přípojka'!Názvy_tisku</vt:lpstr>
      <vt:lpstr>'50 - Vytápění'!Názvy_tisku</vt:lpstr>
      <vt:lpstr>'60 - Zdravotechnika'!Názvy_tisku</vt:lpstr>
      <vt:lpstr>'70 - VZT'!Názvy_tisku</vt:lpstr>
      <vt:lpstr>'80 - Venkovní úpravy'!Názvy_tisku</vt:lpstr>
      <vt:lpstr>'90 - Interiér'!Názvy_tisku</vt:lpstr>
      <vt:lpstr>'Rekapitulace stavby'!Názvy_tisku</vt:lpstr>
      <vt:lpstr>'Seznam figur'!Názvy_tisku</vt:lpstr>
      <vt:lpstr>'00 - VRN'!Oblast_tisku</vt:lpstr>
      <vt:lpstr>'10-1 - 1PP'!Oblast_tisku</vt:lpstr>
      <vt:lpstr>'10-2 - 1NP'!Oblast_tisku</vt:lpstr>
      <vt:lpstr>'10-3 - 2NP'!Oblast_tisku</vt:lpstr>
      <vt:lpstr>'10-5 - Střecha'!Oblast_tisku</vt:lpstr>
      <vt:lpstr>'10-6 - Zateplení'!Oblast_tisku</vt:lpstr>
      <vt:lpstr>'20 - Elektroinstalace'!Oblast_tisku</vt:lpstr>
      <vt:lpstr>'30 - Slaboproud'!Oblast_tisku</vt:lpstr>
      <vt:lpstr>'40 - Teplovodní přípojka'!Oblast_tisku</vt:lpstr>
      <vt:lpstr>'50 - Vytápění'!Oblast_tisku</vt:lpstr>
      <vt:lpstr>'60 - Zdravotechnika'!Oblast_tisku</vt:lpstr>
      <vt:lpstr>'70 - VZT'!Oblast_tisku</vt:lpstr>
      <vt:lpstr>'80 - Venkovní úpravy'!Oblast_tisku</vt:lpstr>
      <vt:lpstr>'90 - Interiér'!Oblast_tisku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LEGION-MILAN\Milan</dc:creator>
  <cp:lastModifiedBy>radka.muhrova@seznam.cz</cp:lastModifiedBy>
  <dcterms:created xsi:type="dcterms:W3CDTF">2024-06-20T07:40:44Z</dcterms:created>
  <dcterms:modified xsi:type="dcterms:W3CDTF">2024-06-20T16:53:02Z</dcterms:modified>
</cp:coreProperties>
</file>